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f613fbaa0fa54f51/New PPC/AUDIT/Annual Return 2425/"/>
    </mc:Choice>
  </mc:AlternateContent>
  <xr:revisionPtr revIDLastSave="118" documentId="8_{E9955EBC-2EB8-4C15-9175-6A63460C53CB}" xr6:coauthVersionLast="47" xr6:coauthVersionMax="47" xr10:uidLastSave="{CB3B8EA6-4034-41D0-83BC-4202B0350529}"/>
  <bookViews>
    <workbookView xWindow="-110" yWindow="-110" windowWidth="25820" windowHeight="13900" tabRatio="874" activeTab="8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C34" i="11"/>
  <c r="C40" i="11"/>
  <c r="B40" i="11"/>
  <c r="D39" i="11"/>
  <c r="D38" i="11"/>
  <c r="D37" i="11"/>
  <c r="C13" i="13"/>
  <c r="D13" i="13"/>
  <c r="D40" i="11" l="1"/>
  <c r="F20" i="14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<sst xmlns="http://schemas.openxmlformats.org/spreadsheetml/2006/main" count="177" uniqueCount="98">
  <si>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</si>
  <si>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</si>
  <si>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</si>
  <si>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</si>
  <si>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</si>
  <si>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</si>
  <si>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</si>
  <si>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</si>
  <si>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</si>
  <si>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</si>
  <si>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</si>
  <si>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</si>
  <si>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</si>
  <si>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</si>
  <si>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</si>
  <si>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</si>
  <si>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</si>
  <si>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</si>
  <si>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</si>
  <si>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</si>
  <si>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</si>
  <si>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</si>
  <si>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</si>
  <si>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</si>
  <si>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</si>
  <si>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</si>
  <si>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</si>
  <si>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</si>
  <si>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</si>
  <si>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</si>
  <si>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</si>
  <si>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</si>
  <si>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</si>
  <si>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</si>
  <si>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</si>
  <si>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</si>
  <si>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</si>
  <si>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</si>
  <si>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</si>
  <si>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</si>
  <si>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</si>
  <si>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</si>
  <si>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</si>
  <si>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</si>
  <si>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</si>
  <si>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</si>
  <si>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</si>
  <si>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</si>
  <si>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</si>
  <si>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</si>
  <si>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</si>
  <si>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</si>
  <si>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</si>
  <si>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</si>
  <si>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</si>
  <si>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</si>
  <si>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</si>
  <si>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</si>
  <si>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</si>
  <si>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</si>
  <si>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</si>
  <si>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</si>
  <si>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</si>
  <si>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</si>
  <si>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</si>
  <si>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</si>
  <si>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</si>
  <si>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</si>
  <si>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</si>
  <si>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</si>
  <si>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</si>
  <si>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</si>
  <si>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</si>
  <si>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 xml:space="preserve">Grant of £200,000.00 received from the Community Leveling Up Program Adminsitered by Cornwall Council. This grant facilitated the building of a parish office and community hub. </t>
  </si>
  <si>
    <t xml:space="preserve">The VAT reclaim for the year included the VAT reclaim for the parish office and community hub project which was significantly more that the previous years claim </t>
  </si>
  <si>
    <t xml:space="preserve">Electrical Installation for the Parish Office and Communiyt HUB includin solsr array, battery, inverter, CCTV, Securioity System </t>
  </si>
  <si>
    <t xml:space="preserve">Purchase of Defbirilator and heated external cabinet for the pnew Parish ffcie and Community Hub </t>
  </si>
  <si>
    <t xml:space="preserve">VAT expenditure on Parish Office &amp; Community Hub Project </t>
  </si>
  <si>
    <t xml:space="preserve">Installation of Air Source Heating for the Parish Office &amp; Community Hub </t>
  </si>
  <si>
    <t xml:space="preserve">Purchese of IT Equitmpet for the Parish Office and Community Hub </t>
  </si>
  <si>
    <t xml:space="preserve">Design and purchase of bespoke Heritage and tourist information signage for parish office &amp; Community Hub </t>
  </si>
  <si>
    <t xml:space="preserve">New Parish Office &amp; Community Hub Building constructed in 24/25 </t>
  </si>
  <si>
    <t xml:space="preserve">Solar Battery Installed at Parish Office &amp; Community Hub in 24/25 </t>
  </si>
  <si>
    <t xml:space="preserve">Solar Array Installed at Parish Office &amp; Community Hub in 24/25 </t>
  </si>
  <si>
    <t xml:space="preserve">CCTV &amp; Security Systen Installed at Parish Office &amp; Community Hub in 24/25 </t>
  </si>
  <si>
    <t xml:space="preserve">Purchese of Furniture for Office &amp; Community Hub </t>
  </si>
  <si>
    <t xml:space="preserve">IT Equipment for Communiyy Hub, 3 x laptops, printer, projector </t>
  </si>
  <si>
    <t xml:space="preserve">Election Reserve </t>
  </si>
  <si>
    <t>Emergency Grant</t>
  </si>
  <si>
    <t>Staffing Reserve</t>
  </si>
  <si>
    <t xml:space="preserve">Operational Reserve </t>
  </si>
  <si>
    <t>Future Projects Fund</t>
  </si>
  <si>
    <t>CIL</t>
  </si>
  <si>
    <t xml:space="preserve">Increase in budgetary demands for the budget area of parish public toilets </t>
  </si>
  <si>
    <t xml:space="preserve">Increase in budgetary demands for the budget area of parish maintenance </t>
  </si>
  <si>
    <t xml:space="preserve">Increase in budgetary demands for the budget area of Administaration </t>
  </si>
  <si>
    <t xml:space="preserve">Increase in budgetary demands for the budget area of Staffing </t>
  </si>
  <si>
    <t xml:space="preserve">Expenditure on the building of the new parish office and community hub.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</si>
</sst>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6" workbookViewId="0">
      <selection activeCell="E22" sqref="E22"/>
    </sheetView>
  </sheetViews>
  <sheetFormatPr defaultRowHeight="14.5" x14ac:dyDescent="0.35"/>
  <cols>
    <col min="1" max="1" width="4.1796875" customWidth="1"/>
    <col min="2" max="2" width="28.7265625" style="22" customWidth="1"/>
    <col min="3" max="6" width="16.54296875" customWidth="1"/>
    <col min="7" max="8" width="16.54296875" hidden="1" customWidth="1"/>
    <col min="9" max="9" width="77.1796875" style="24" customWidth="1"/>
    <col min="10" max="10" width="23.1796875" bestFit="1" customWidth="1"/>
  </cols>
  <sheetData>
    <row r="1" spans="2:10" ht="17.25" customHeight="1" x14ac:dyDescent="0.35">
      <c r="B1" s="26" t="s">
        <v>70</v>
      </c>
    </row>
    <row r="3" spans="2:10" ht="15" customHeight="1" x14ac:dyDescent="0.35">
      <c r="B3" s="83" t="s">
        <v>36</v>
      </c>
      <c r="C3" s="84"/>
      <c r="D3" s="84"/>
      <c r="E3" s="84"/>
      <c r="F3" s="84"/>
      <c r="G3" s="84"/>
      <c r="H3" s="84"/>
      <c r="I3" s="84"/>
    </row>
    <row r="4" spans="2:10" ht="15" customHeight="1" thickBot="1" x14ac:dyDescent="0.4"/>
    <row r="5" spans="2:10" ht="15" customHeight="1" x14ac:dyDescent="0.35">
      <c r="B5" s="27"/>
      <c r="C5" s="82" t="s">
        <v>13</v>
      </c>
      <c r="D5" s="82"/>
      <c r="E5" s="47"/>
      <c r="F5" s="47"/>
      <c r="G5" s="47"/>
      <c r="H5" s="47"/>
      <c r="I5" s="37" t="s">
        <v>14</v>
      </c>
      <c r="J5" s="42" t="s">
        <v>40</v>
      </c>
    </row>
    <row r="6" spans="2:10" ht="29" x14ac:dyDescent="0.35">
      <c r="B6" s="28"/>
      <c r="C6" s="29">
        <v>45382</v>
      </c>
      <c r="D6" s="29">
        <v>45747</v>
      </c>
      <c r="E6" s="48" t="s">
        <v>41</v>
      </c>
      <c r="F6" s="48" t="s">
        <v>42</v>
      </c>
      <c r="G6" s="48"/>
      <c r="H6" s="48"/>
      <c r="I6" s="38" t="s">
        <v>35</v>
      </c>
      <c r="J6" s="43"/>
    </row>
    <row r="7" spans="2:10" s="21" customFormat="1" ht="29" x14ac:dyDescent="0.35">
      <c r="B7" s="30" t="s">
        <v>15</v>
      </c>
      <c r="C7" s="68">
        <v>60163</v>
      </c>
      <c r="D7" s="68">
        <v>75940</v>
      </c>
      <c r="E7" s="55"/>
      <c r="F7" s="55"/>
      <c r="G7" s="50"/>
      <c r="H7" s="50"/>
      <c r="I7" s="39" t="s">
        <v>34</v>
      </c>
      <c r="J7" s="44"/>
    </row>
    <row r="8" spans="2:10" s="21" customFormat="1" ht="29" x14ac:dyDescent="0.35">
      <c r="B8" s="30" t="s">
        <v>16</v>
      </c>
      <c r="C8" s="68">
        <v>80000</v>
      </c>
      <c r="D8" s="68">
        <v>93618</v>
      </c>
      <c r="E8" s="50">
        <f>D8-C8</f>
        <v>13618</v>
      </c>
      <c r="F8" s="49">
        <f>IF(AND(C8=0,D8=0),0,IF(C8=0,1,IF(D8=0,-1,(D8-C8)/C8)))</f>
        <v>0.17022499999999999</v>
      </c>
      <c r="G8" s="34" t="str">
        <f>IF(E8&gt;100000,"Yes",IF(E8&lt;-100000,"Yes","No"))</f>
        <v>No</v>
      </c>
      <c r="H8" s="34" t="str">
        <f>IF(F8&gt;15%,"Yes",IF(F8&lt;-15%,"Yes","No"))</f>
        <v>Yes</v>
      </c>
      <c r="I8" s="39" t="s">
        <v>17</v>
      </c>
      <c r="J8" s="46" t="str">
        <f>IF(ISBLANK(C8),"Enter figures",IF(G8="Yes","Please explain within the relevant tab",IF(H8="Yes","Please explain within the relevant tab","No explanation required")))</f>
        <v>Please explain within the relevant tab</v>
      </c>
    </row>
    <row r="9" spans="2:10" s="21" customFormat="1" ht="34.5" customHeight="1" x14ac:dyDescent="0.35">
      <c r="B9" s="30" t="s">
        <v>18</v>
      </c>
      <c r="C9" s="68">
        <v>14995</v>
      </c>
      <c r="D9" s="68">
        <v>247496</v>
      </c>
      <c r="E9" s="50">
        <f t="shared" ref="E9:E12" si="0">D9-C9</f>
        <v>232501</v>
      </c>
      <c r="F9" s="49">
        <f t="shared" ref="F9:F12" si="1">IF(AND(C9=0,D9=0),0,IF(C9=0,1,IF(D9=0,-1,(D9-C9)/C9)))</f>
        <v>15.505235078359453</v>
      </c>
      <c r="G9" s="34" t="str">
        <f t="shared" ref="G9:G12" si="2">IF(E9&gt;100000,"Yes",IF(E9&lt;-100000,"Yes","No"))</f>
        <v>Yes</v>
      </c>
      <c r="H9" s="34" t="str">
        <f t="shared" ref="H9:H12" si="3">IF(F9&gt;15%,"Yes",IF(F9&lt;-15%,"Yes","No"))</f>
        <v>Yes</v>
      </c>
      <c r="I9" s="39" t="s">
        <v>19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5" x14ac:dyDescent="0.35">
      <c r="B10" s="31" t="s">
        <v>20</v>
      </c>
      <c r="C10" s="68">
        <v>23405</v>
      </c>
      <c r="D10" s="68">
        <v>24815</v>
      </c>
      <c r="E10" s="50">
        <f t="shared" si="0"/>
        <v>1410</v>
      </c>
      <c r="F10" s="49">
        <f t="shared" si="1"/>
        <v>6.0243537705618459E-2</v>
      </c>
      <c r="G10" s="34" t="str">
        <f t="shared" si="2"/>
        <v>No</v>
      </c>
      <c r="H10" s="34" t="str">
        <f t="shared" si="3"/>
        <v>No</v>
      </c>
      <c r="I10" s="39" t="s">
        <v>21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29" x14ac:dyDescent="0.35">
      <c r="B11" s="31" t="s">
        <v>22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23</v>
      </c>
      <c r="J11" s="46" t="str">
        <f t="shared" si="4"/>
        <v>No explanation required</v>
      </c>
    </row>
    <row r="12" spans="2:10" ht="29" x14ac:dyDescent="0.35">
      <c r="B12" s="31" t="s">
        <v>24</v>
      </c>
      <c r="C12" s="68">
        <v>55813</v>
      </c>
      <c r="D12" s="68">
        <v>292065</v>
      </c>
      <c r="E12" s="50">
        <f t="shared" si="0"/>
        <v>236252</v>
      </c>
      <c r="F12" s="49">
        <f t="shared" si="1"/>
        <v>4.232920645727698</v>
      </c>
      <c r="G12" s="34" t="str">
        <f t="shared" si="2"/>
        <v>Yes</v>
      </c>
      <c r="H12" s="34" t="str">
        <f t="shared" si="3"/>
        <v>Yes</v>
      </c>
      <c r="I12" s="39" t="s">
        <v>25</v>
      </c>
      <c r="J12" s="46" t="str">
        <f t="shared" si="4"/>
        <v>Please explain within the relevant tab</v>
      </c>
    </row>
    <row r="13" spans="2:10" ht="38.25" customHeight="1" thickBot="1" x14ac:dyDescent="0.4">
      <c r="B13" s="32" t="s">
        <v>26</v>
      </c>
      <c r="C13" s="69">
        <f>C7+C8+C9-C10-C11-C12</f>
        <v>75940</v>
      </c>
      <c r="D13" s="69">
        <f>D7+D8+D9-D10-D11-D12</f>
        <v>100174</v>
      </c>
      <c r="E13" s="56"/>
      <c r="F13" s="56"/>
      <c r="G13" s="51"/>
      <c r="H13" s="51"/>
      <c r="I13" s="40" t="s">
        <v>27</v>
      </c>
      <c r="J13" s="46" t="s">
        <v>65</v>
      </c>
    </row>
    <row r="14" spans="2:10" ht="15" thickBot="1" x14ac:dyDescent="0.4">
      <c r="B14" s="23"/>
      <c r="C14" s="52" t="s">
        <v>57</v>
      </c>
      <c r="D14" s="52" t="s">
        <v>57</v>
      </c>
      <c r="E14" s="52"/>
      <c r="F14" s="52"/>
      <c r="G14" s="52"/>
      <c r="H14" s="52"/>
      <c r="I14" s="25"/>
      <c r="J14" s="46"/>
    </row>
    <row r="15" spans="2:10" ht="29" x14ac:dyDescent="0.35">
      <c r="B15" s="33" t="s">
        <v>28</v>
      </c>
      <c r="C15" s="70">
        <v>75940</v>
      </c>
      <c r="D15" s="70">
        <v>100174</v>
      </c>
      <c r="E15" s="54"/>
      <c r="F15" s="57"/>
      <c r="G15" s="53"/>
      <c r="H15" s="53"/>
      <c r="I15" s="41" t="s">
        <v>29</v>
      </c>
      <c r="J15" s="45"/>
    </row>
    <row r="16" spans="2:10" ht="29" x14ac:dyDescent="0.35">
      <c r="B16" s="31" t="s">
        <v>30</v>
      </c>
      <c r="C16" s="68">
        <v>76660</v>
      </c>
      <c r="D16" s="68">
        <v>261885</v>
      </c>
      <c r="E16" s="50">
        <f>D16-C16</f>
        <v>185225</v>
      </c>
      <c r="F16" s="49">
        <f t="shared" ref="F16:F17" si="5">IF(AND(C16=0,D16=0),0,IF(C16=0,1,IF(D16=0,-1,(D16-C16)/C16)))</f>
        <v>2.416188364205583</v>
      </c>
      <c r="G16" s="34" t="str">
        <f t="shared" ref="G16:G17" si="6">IF(E16&gt;100000,"Yes",IF(E16&lt;-100000,"Yes","No"))</f>
        <v>Yes</v>
      </c>
      <c r="H16" s="34" t="str">
        <f t="shared" ref="H16:H17" si="7">IF(F16&gt;15%,"Yes",IF(F16&lt;-15%,"Yes","No"))</f>
        <v>Yes</v>
      </c>
      <c r="I16" s="39" t="s">
        <v>31</v>
      </c>
      <c r="J16" s="46" t="str">
        <f t="shared" ref="J16:J17" si="8">IF(ISBLANK(C16),"Enter figures",IF(G16="Yes","Please explain within the relevant tab",IF(H16="Yes","Please explain within the relevant tab","No explanation required")))</f>
        <v>Please explain within the relevant tab</v>
      </c>
    </row>
    <row r="17" spans="2:10" ht="29.5" thickBot="1" x14ac:dyDescent="0.4">
      <c r="B17" s="32" t="s">
        <v>32</v>
      </c>
      <c r="C17" s="71"/>
      <c r="D17" s="71"/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33</v>
      </c>
      <c r="J17" s="46" t="str">
        <f t="shared" si="8"/>
        <v>Enter figures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E23" sqref="E23:F23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</cols>
  <sheetData>
    <row r="1" spans="2:6" x14ac:dyDescent="0.35">
      <c r="B1" s="15" t="s">
        <v>2</v>
      </c>
    </row>
    <row r="3" spans="2:6" x14ac:dyDescent="0.35">
      <c r="B3" s="8"/>
    </row>
    <row r="4" spans="2:6" x14ac:dyDescent="0.35">
      <c r="B4" t="s">
        <v>58</v>
      </c>
      <c r="C4" s="36">
        <f>'Accounting Statement'!C8</f>
        <v>80000</v>
      </c>
      <c r="D4" t="s">
        <v>71</v>
      </c>
      <c r="E4" s="36">
        <f>'Accounting Statement'!D8</f>
        <v>93618</v>
      </c>
    </row>
    <row r="6" spans="2:6" x14ac:dyDescent="0.35">
      <c r="D6" t="s">
        <v>3</v>
      </c>
      <c r="E6" s="1">
        <f>E4-C4</f>
        <v>13618</v>
      </c>
    </row>
    <row r="7" spans="2:6" x14ac:dyDescent="0.35">
      <c r="D7" t="s">
        <v>37</v>
      </c>
      <c r="E7" s="6">
        <f>IF(AND(C4=0,E4=0),0,IF(C4=0,1,IF(E4=0,-1,(E4-C4)/C4)))</f>
        <v>0.17022499999999999</v>
      </c>
      <c r="F7" t="str">
        <f>IF(E7&lt;-0.15,"yes explain",IF(E7&gt;0.15,"Yes explain","No explanation required"))</f>
        <v>Yes explain</v>
      </c>
    </row>
    <row r="9" spans="2:6" x14ac:dyDescent="0.35">
      <c r="B9" s="8" t="s">
        <v>5</v>
      </c>
    </row>
    <row r="10" spans="2:6" x14ac:dyDescent="0.35">
      <c r="B10" s="8"/>
    </row>
    <row r="11" spans="2:6" s="3" customFormat="1" ht="26.5" x14ac:dyDescent="0.35">
      <c r="B11" s="4" t="s">
        <v>59</v>
      </c>
      <c r="C11" s="4" t="s">
        <v>72</v>
      </c>
      <c r="D11" s="5" t="s">
        <v>3</v>
      </c>
      <c r="E11" s="87" t="s">
        <v>1</v>
      </c>
      <c r="F11" s="88"/>
    </row>
    <row r="12" spans="2:6" s="11" customFormat="1" x14ac:dyDescent="0.35">
      <c r="B12" s="12">
        <v>29000</v>
      </c>
      <c r="C12" s="12">
        <v>33000</v>
      </c>
      <c r="D12" s="13">
        <f t="shared" ref="D12:D25" si="0">C12-B12</f>
        <v>4000</v>
      </c>
      <c r="E12" s="85" t="s">
        <v>93</v>
      </c>
      <c r="F12" s="86"/>
    </row>
    <row r="13" spans="2:6" s="11" customFormat="1" x14ac:dyDescent="0.35">
      <c r="B13" s="12">
        <v>10600</v>
      </c>
      <c r="C13" s="12">
        <v>11215</v>
      </c>
      <c r="D13" s="13">
        <f t="shared" si="0"/>
        <v>615</v>
      </c>
      <c r="E13" s="85" t="s">
        <v>94</v>
      </c>
      <c r="F13" s="86"/>
    </row>
    <row r="14" spans="2:6" s="11" customFormat="1" x14ac:dyDescent="0.35">
      <c r="B14" s="12">
        <v>6600</v>
      </c>
      <c r="C14" s="12">
        <v>7936</v>
      </c>
      <c r="D14" s="13">
        <f t="shared" si="0"/>
        <v>1336</v>
      </c>
      <c r="E14" s="85" t="s">
        <v>95</v>
      </c>
      <c r="F14" s="86"/>
    </row>
    <row r="15" spans="2:6" s="11" customFormat="1" x14ac:dyDescent="0.35">
      <c r="B15" s="12">
        <v>22500</v>
      </c>
      <c r="C15" s="12">
        <v>27190</v>
      </c>
      <c r="D15" s="13">
        <f t="shared" si="0"/>
        <v>4690</v>
      </c>
      <c r="E15" s="85" t="s">
        <v>96</v>
      </c>
      <c r="F15" s="86"/>
    </row>
    <row r="16" spans="2:6" s="11" customFormat="1" x14ac:dyDescent="0.35">
      <c r="B16" s="12"/>
      <c r="C16" s="12"/>
      <c r="D16" s="13">
        <f t="shared" si="0"/>
        <v>0</v>
      </c>
      <c r="E16" s="85"/>
      <c r="F16" s="86"/>
    </row>
    <row r="17" spans="1:8" s="11" customFormat="1" x14ac:dyDescent="0.35">
      <c r="B17" s="12"/>
      <c r="C17" s="12"/>
      <c r="D17" s="13">
        <f t="shared" si="0"/>
        <v>0</v>
      </c>
      <c r="E17" s="85"/>
      <c r="F17" s="86"/>
    </row>
    <row r="18" spans="1:8" s="11" customFormat="1" x14ac:dyDescent="0.35">
      <c r="B18" s="12"/>
      <c r="C18" s="12"/>
      <c r="D18" s="13">
        <f t="shared" si="0"/>
        <v>0</v>
      </c>
      <c r="E18" s="85"/>
      <c r="F18" s="86"/>
    </row>
    <row r="19" spans="1:8" s="11" customFormat="1" x14ac:dyDescent="0.35">
      <c r="B19" s="12"/>
      <c r="C19" s="12"/>
      <c r="D19" s="13">
        <f t="shared" si="0"/>
        <v>0</v>
      </c>
      <c r="E19" s="85"/>
      <c r="F19" s="86"/>
    </row>
    <row r="20" spans="1:8" s="11" customFormat="1" x14ac:dyDescent="0.35">
      <c r="B20" s="12"/>
      <c r="C20" s="12"/>
      <c r="D20" s="13">
        <f t="shared" si="0"/>
        <v>0</v>
      </c>
      <c r="E20" s="85"/>
      <c r="F20" s="86"/>
    </row>
    <row r="21" spans="1:8" s="11" customFormat="1" x14ac:dyDescent="0.35">
      <c r="B21" s="12"/>
      <c r="C21" s="12"/>
      <c r="D21" s="13">
        <f t="shared" si="0"/>
        <v>0</v>
      </c>
      <c r="E21" s="85"/>
      <c r="F21" s="86"/>
    </row>
    <row r="22" spans="1:8" s="11" customFormat="1" x14ac:dyDescent="0.35">
      <c r="B22" s="12"/>
      <c r="C22" s="12"/>
      <c r="D22" s="13">
        <f t="shared" si="0"/>
        <v>0</v>
      </c>
      <c r="E22" s="85"/>
      <c r="F22" s="86"/>
    </row>
    <row r="23" spans="1:8" s="11" customFormat="1" x14ac:dyDescent="0.35">
      <c r="B23" s="12"/>
      <c r="C23" s="12"/>
      <c r="D23" s="13">
        <f t="shared" si="0"/>
        <v>0</v>
      </c>
      <c r="E23" s="85"/>
      <c r="F23" s="86"/>
    </row>
    <row r="24" spans="1:8" s="11" customFormat="1" x14ac:dyDescent="0.35">
      <c r="B24" s="12"/>
      <c r="C24" s="12"/>
      <c r="D24" s="13">
        <f t="shared" si="0"/>
        <v>0</v>
      </c>
      <c r="E24" s="85"/>
      <c r="F24" s="86"/>
    </row>
    <row r="25" spans="1:8" s="11" customFormat="1" x14ac:dyDescent="0.35">
      <c r="B25" s="12"/>
      <c r="C25" s="12"/>
      <c r="D25" s="13">
        <f t="shared" si="0"/>
        <v>0</v>
      </c>
      <c r="E25" s="85"/>
      <c r="F25" s="86"/>
    </row>
    <row r="26" spans="1:8" x14ac:dyDescent="0.35">
      <c r="A26" s="9" t="s">
        <v>0</v>
      </c>
      <c r="B26" s="10">
        <f>SUM(B12:B25)</f>
        <v>68700</v>
      </c>
      <c r="C26" s="10">
        <f>SUM(C12:C25)</f>
        <v>79341</v>
      </c>
      <c r="D26" s="10">
        <f>SUM(D12:D25)</f>
        <v>10641</v>
      </c>
      <c r="E26" s="89"/>
      <c r="F26" s="86"/>
      <c r="G26" s="7"/>
    </row>
    <row r="27" spans="1:8" x14ac:dyDescent="0.35">
      <c r="H27" s="2"/>
    </row>
    <row r="28" spans="1:8" x14ac:dyDescent="0.35">
      <c r="F28" s="7"/>
    </row>
    <row r="29" spans="1:8" x14ac:dyDescent="0.35">
      <c r="A29" s="14" t="s">
        <v>4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topLeftCell="A7" workbookViewId="0">
      <selection activeCell="I19" sqref="I19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</cols>
  <sheetData>
    <row r="1" spans="1:7" x14ac:dyDescent="0.35">
      <c r="B1" s="15" t="s">
        <v>6</v>
      </c>
    </row>
    <row r="3" spans="1:7" x14ac:dyDescent="0.35">
      <c r="B3" s="8"/>
    </row>
    <row r="4" spans="1:7" x14ac:dyDescent="0.35">
      <c r="B4" t="s">
        <v>58</v>
      </c>
      <c r="C4" s="36">
        <f>'Accounting Statement'!C9</f>
        <v>14995</v>
      </c>
      <c r="D4" t="s">
        <v>71</v>
      </c>
      <c r="E4" s="36">
        <f>'Accounting Statement'!D9</f>
        <v>247496</v>
      </c>
    </row>
    <row r="6" spans="1:7" x14ac:dyDescent="0.35">
      <c r="D6" t="s">
        <v>3</v>
      </c>
      <c r="E6" s="1">
        <f>E4-C4</f>
        <v>232501</v>
      </c>
    </row>
    <row r="7" spans="1:7" x14ac:dyDescent="0.35">
      <c r="D7" t="s">
        <v>37</v>
      </c>
      <c r="E7" s="6">
        <f>IF(AND(C4=0,E4=0),0,IF(C4=0,1,IF(E4=0,-1,(E4-C4)/C4)))</f>
        <v>15.505235078359453</v>
      </c>
      <c r="F7" t="str">
        <f>IF(E7&lt;-0.15,"yes explain",IF(E7&gt;0.15,"Yes explain","No explanation required"))</f>
        <v>Yes explain</v>
      </c>
    </row>
    <row r="9" spans="1:7" x14ac:dyDescent="0.35">
      <c r="B9" s="8" t="s">
        <v>5</v>
      </c>
    </row>
    <row r="10" spans="1:7" x14ac:dyDescent="0.35">
      <c r="B10" s="76" t="s">
        <v>38</v>
      </c>
    </row>
    <row r="11" spans="1:7" x14ac:dyDescent="0.35">
      <c r="B11" s="76" t="s">
        <v>60</v>
      </c>
    </row>
    <row r="12" spans="1:7" x14ac:dyDescent="0.35">
      <c r="B12" s="76"/>
    </row>
    <row r="13" spans="1:7" x14ac:dyDescent="0.35">
      <c r="B13" s="8"/>
    </row>
    <row r="14" spans="1:7" s="3" customFormat="1" ht="26.5" x14ac:dyDescent="0.35">
      <c r="B14" s="4" t="s">
        <v>59</v>
      </c>
      <c r="C14" s="4" t="s">
        <v>72</v>
      </c>
      <c r="D14" s="5" t="s">
        <v>3</v>
      </c>
      <c r="E14" s="87" t="s">
        <v>1</v>
      </c>
      <c r="F14" s="88"/>
    </row>
    <row r="15" spans="1:7" s="79" customFormat="1" ht="28.5" customHeight="1" x14ac:dyDescent="0.35">
      <c r="A15" s="77"/>
      <c r="B15" s="78">
        <v>0</v>
      </c>
      <c r="C15" s="81">
        <v>200000</v>
      </c>
      <c r="D15" s="80">
        <f>C15-B15</f>
        <v>200000</v>
      </c>
      <c r="E15" s="90" t="s">
        <v>73</v>
      </c>
      <c r="F15" s="91"/>
      <c r="G15" s="77"/>
    </row>
    <row r="16" spans="1:7" s="11" customFormat="1" ht="30.5" customHeight="1" x14ac:dyDescent="0.35">
      <c r="B16" s="12">
        <v>5129</v>
      </c>
      <c r="C16" s="12">
        <v>41887</v>
      </c>
      <c r="D16" s="74">
        <f t="shared" ref="D16:D29" si="0">C16-B16</f>
        <v>36758</v>
      </c>
      <c r="E16" s="92" t="s">
        <v>74</v>
      </c>
      <c r="F16" s="88"/>
    </row>
    <row r="17" spans="1:8" s="11" customFormat="1" x14ac:dyDescent="0.35">
      <c r="B17" s="12"/>
      <c r="C17" s="12"/>
      <c r="D17" s="74">
        <f t="shared" si="0"/>
        <v>0</v>
      </c>
      <c r="E17" s="85"/>
      <c r="F17" s="86"/>
    </row>
    <row r="18" spans="1:8" s="11" customFormat="1" x14ac:dyDescent="0.35">
      <c r="B18" s="12"/>
      <c r="C18" s="12"/>
      <c r="D18" s="74">
        <f t="shared" si="0"/>
        <v>0</v>
      </c>
      <c r="E18" s="85"/>
      <c r="F18" s="86"/>
    </row>
    <row r="19" spans="1:8" s="11" customFormat="1" x14ac:dyDescent="0.35">
      <c r="B19" s="12"/>
      <c r="C19" s="12"/>
      <c r="D19" s="74">
        <f t="shared" si="0"/>
        <v>0</v>
      </c>
      <c r="E19" s="85"/>
      <c r="F19" s="86"/>
    </row>
    <row r="20" spans="1:8" s="11" customFormat="1" x14ac:dyDescent="0.35">
      <c r="B20" s="12"/>
      <c r="C20" s="12"/>
      <c r="D20" s="74">
        <f t="shared" si="0"/>
        <v>0</v>
      </c>
      <c r="E20" s="85"/>
      <c r="F20" s="86"/>
    </row>
    <row r="21" spans="1:8" s="11" customFormat="1" x14ac:dyDescent="0.35">
      <c r="B21" s="12"/>
      <c r="C21" s="12"/>
      <c r="D21" s="74">
        <f t="shared" si="0"/>
        <v>0</v>
      </c>
      <c r="E21" s="85"/>
      <c r="F21" s="86"/>
    </row>
    <row r="22" spans="1:8" s="11" customFormat="1" x14ac:dyDescent="0.35">
      <c r="B22" s="12"/>
      <c r="C22" s="12"/>
      <c r="D22" s="74">
        <f t="shared" si="0"/>
        <v>0</v>
      </c>
      <c r="E22" s="85"/>
      <c r="F22" s="86"/>
    </row>
    <row r="23" spans="1:8" s="11" customFormat="1" x14ac:dyDescent="0.35">
      <c r="B23" s="12"/>
      <c r="C23" s="12"/>
      <c r="D23" s="74">
        <f t="shared" si="0"/>
        <v>0</v>
      </c>
      <c r="E23" s="85"/>
      <c r="F23" s="86"/>
    </row>
    <row r="24" spans="1:8" s="11" customFormat="1" x14ac:dyDescent="0.35">
      <c r="B24" s="12"/>
      <c r="C24" s="12"/>
      <c r="D24" s="74">
        <f t="shared" si="0"/>
        <v>0</v>
      </c>
      <c r="E24" s="85"/>
      <c r="F24" s="86"/>
    </row>
    <row r="25" spans="1:8" s="11" customFormat="1" x14ac:dyDescent="0.35">
      <c r="B25" s="12"/>
      <c r="C25" s="12"/>
      <c r="D25" s="74">
        <f t="shared" si="0"/>
        <v>0</v>
      </c>
      <c r="E25" s="85"/>
      <c r="F25" s="86"/>
    </row>
    <row r="26" spans="1:8" s="11" customFormat="1" x14ac:dyDescent="0.35">
      <c r="B26" s="12"/>
      <c r="C26" s="12"/>
      <c r="D26" s="74">
        <f t="shared" si="0"/>
        <v>0</v>
      </c>
      <c r="E26" s="85"/>
      <c r="F26" s="86"/>
    </row>
    <row r="27" spans="1:8" s="11" customFormat="1" x14ac:dyDescent="0.35">
      <c r="B27" s="12"/>
      <c r="C27" s="12"/>
      <c r="D27" s="74">
        <f t="shared" si="0"/>
        <v>0</v>
      </c>
      <c r="E27" s="85"/>
      <c r="F27" s="86"/>
    </row>
    <row r="28" spans="1:8" s="11" customFormat="1" x14ac:dyDescent="0.35">
      <c r="B28" s="12"/>
      <c r="C28" s="12"/>
      <c r="D28" s="74">
        <f t="shared" si="0"/>
        <v>0</v>
      </c>
      <c r="E28" s="85"/>
      <c r="F28" s="86"/>
    </row>
    <row r="29" spans="1:8" s="11" customFormat="1" x14ac:dyDescent="0.35">
      <c r="B29" s="12"/>
      <c r="C29" s="12"/>
      <c r="D29" s="74">
        <f t="shared" si="0"/>
        <v>0</v>
      </c>
      <c r="E29" s="85"/>
      <c r="F29" s="86"/>
    </row>
    <row r="30" spans="1:8" x14ac:dyDescent="0.35">
      <c r="A30" s="9" t="s">
        <v>0</v>
      </c>
      <c r="B30" s="10">
        <f>SUM(B15:B29)</f>
        <v>5129</v>
      </c>
      <c r="C30" s="10">
        <f>SUM(C15:C29)</f>
        <v>241887</v>
      </c>
      <c r="D30" s="75">
        <f>SUM(D15:D29)</f>
        <v>236758</v>
      </c>
      <c r="E30" s="89"/>
      <c r="F30" s="86"/>
      <c r="G30" s="7"/>
    </row>
    <row r="31" spans="1:8" x14ac:dyDescent="0.35">
      <c r="H31" s="2"/>
    </row>
    <row r="32" spans="1:8" x14ac:dyDescent="0.35">
      <c r="F32" s="7"/>
    </row>
    <row r="33" spans="1:1" x14ac:dyDescent="0.35">
      <c r="A33" s="14" t="s">
        <v>4</v>
      </c>
    </row>
  </sheetData>
  <mergeCells count="17">
    <mergeCell ref="E26:F26"/>
    <mergeCell ref="E27:F27"/>
    <mergeCell ref="E28:F28"/>
    <mergeCell ref="E29:F29"/>
    <mergeCell ref="E30:F3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topLeftCell="A4" workbookViewId="0">
      <selection activeCell="E25" sqref="E25:F25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</cols>
  <sheetData>
    <row r="1" spans="1:7" x14ac:dyDescent="0.35">
      <c r="B1" s="15" t="s">
        <v>7</v>
      </c>
    </row>
    <row r="3" spans="1:7" x14ac:dyDescent="0.35">
      <c r="B3" s="8"/>
    </row>
    <row r="4" spans="1:7" x14ac:dyDescent="0.35">
      <c r="B4" t="s">
        <v>58</v>
      </c>
      <c r="C4" s="36">
        <f>'Accounting Statement'!C10</f>
        <v>23405</v>
      </c>
      <c r="D4" t="s">
        <v>71</v>
      </c>
      <c r="E4" s="36">
        <f>'Accounting Statement'!D10</f>
        <v>24815</v>
      </c>
    </row>
    <row r="6" spans="1:7" x14ac:dyDescent="0.35">
      <c r="D6" t="s">
        <v>3</v>
      </c>
      <c r="E6" s="1">
        <f>E4-C4</f>
        <v>1410</v>
      </c>
    </row>
    <row r="7" spans="1:7" x14ac:dyDescent="0.35">
      <c r="D7" t="s">
        <v>37</v>
      </c>
      <c r="E7" s="6">
        <f>IF(AND(C4=0,E4=0),0,IF(C4=0,1,IF(E4=0,-1,(E4-C4)/C4)))</f>
        <v>6.0243537705618459E-2</v>
      </c>
      <c r="F7" t="str">
        <f>IF(E7&lt;-0.15,"yes explain",IF(E7&gt;0.15,"Yes explain","No explanation required"))</f>
        <v>No explanation required</v>
      </c>
    </row>
    <row r="9" spans="1:7" x14ac:dyDescent="0.35">
      <c r="B9" s="8" t="s">
        <v>5</v>
      </c>
    </row>
    <row r="10" spans="1:7" x14ac:dyDescent="0.35">
      <c r="B10" s="76" t="s">
        <v>69</v>
      </c>
    </row>
    <row r="11" spans="1:7" x14ac:dyDescent="0.35">
      <c r="B11" s="8"/>
    </row>
    <row r="12" spans="1:7" s="3" customFormat="1" ht="26.5" x14ac:dyDescent="0.35">
      <c r="B12" s="4" t="s">
        <v>59</v>
      </c>
      <c r="C12" s="4" t="s">
        <v>72</v>
      </c>
      <c r="D12" s="5" t="s">
        <v>3</v>
      </c>
      <c r="E12" s="87" t="s">
        <v>1</v>
      </c>
      <c r="F12" s="88"/>
    </row>
    <row r="13" spans="1:7" s="17" customFormat="1" x14ac:dyDescent="0.35">
      <c r="A13" s="16"/>
      <c r="B13" s="13"/>
      <c r="C13" s="13"/>
      <c r="D13" s="13">
        <f>C13-B13</f>
        <v>0</v>
      </c>
      <c r="E13" s="93"/>
      <c r="F13" s="94"/>
      <c r="G13" s="16"/>
    </row>
    <row r="14" spans="1:7" s="11" customFormat="1" x14ac:dyDescent="0.35">
      <c r="B14" s="12"/>
      <c r="C14" s="12"/>
      <c r="D14" s="13">
        <f t="shared" ref="D14:D27" si="0">C14-B14</f>
        <v>0</v>
      </c>
      <c r="E14" s="85"/>
      <c r="F14" s="86"/>
    </row>
    <row r="15" spans="1:7" s="11" customFormat="1" x14ac:dyDescent="0.35">
      <c r="B15" s="12"/>
      <c r="C15" s="12"/>
      <c r="D15" s="13">
        <f t="shared" si="0"/>
        <v>0</v>
      </c>
      <c r="E15" s="85"/>
      <c r="F15" s="86"/>
    </row>
    <row r="16" spans="1:7" s="11" customFormat="1" x14ac:dyDescent="0.35">
      <c r="B16" s="12"/>
      <c r="C16" s="12"/>
      <c r="D16" s="13">
        <f t="shared" si="0"/>
        <v>0</v>
      </c>
      <c r="E16" s="85"/>
      <c r="F16" s="86"/>
    </row>
    <row r="17" spans="1:8" s="11" customFormat="1" x14ac:dyDescent="0.35">
      <c r="B17" s="12"/>
      <c r="C17" s="12"/>
      <c r="D17" s="13">
        <f t="shared" si="0"/>
        <v>0</v>
      </c>
      <c r="E17" s="85"/>
      <c r="F17" s="86"/>
    </row>
    <row r="18" spans="1:8" s="11" customFormat="1" x14ac:dyDescent="0.35">
      <c r="B18" s="12"/>
      <c r="C18" s="12"/>
      <c r="D18" s="13">
        <f t="shared" si="0"/>
        <v>0</v>
      </c>
      <c r="E18" s="85"/>
      <c r="F18" s="86"/>
    </row>
    <row r="19" spans="1:8" s="11" customFormat="1" x14ac:dyDescent="0.35">
      <c r="B19" s="12"/>
      <c r="C19" s="12"/>
      <c r="D19" s="13">
        <f t="shared" si="0"/>
        <v>0</v>
      </c>
      <c r="E19" s="85"/>
      <c r="F19" s="86"/>
    </row>
    <row r="20" spans="1:8" s="11" customFormat="1" x14ac:dyDescent="0.35">
      <c r="B20" s="12"/>
      <c r="C20" s="12"/>
      <c r="D20" s="13">
        <f t="shared" si="0"/>
        <v>0</v>
      </c>
      <c r="E20" s="85"/>
      <c r="F20" s="86"/>
    </row>
    <row r="21" spans="1:8" s="11" customFormat="1" x14ac:dyDescent="0.35">
      <c r="B21" s="12"/>
      <c r="C21" s="12"/>
      <c r="D21" s="13">
        <f t="shared" si="0"/>
        <v>0</v>
      </c>
      <c r="E21" s="85"/>
      <c r="F21" s="86"/>
    </row>
    <row r="22" spans="1:8" s="11" customFormat="1" x14ac:dyDescent="0.35">
      <c r="B22" s="12"/>
      <c r="C22" s="12"/>
      <c r="D22" s="13">
        <f t="shared" si="0"/>
        <v>0</v>
      </c>
      <c r="E22" s="85"/>
      <c r="F22" s="86"/>
    </row>
    <row r="23" spans="1:8" s="11" customFormat="1" x14ac:dyDescent="0.35">
      <c r="B23" s="12"/>
      <c r="C23" s="12"/>
      <c r="D23" s="13">
        <f t="shared" si="0"/>
        <v>0</v>
      </c>
      <c r="E23" s="85"/>
      <c r="F23" s="86"/>
    </row>
    <row r="24" spans="1:8" s="11" customFormat="1" x14ac:dyDescent="0.35">
      <c r="B24" s="12"/>
      <c r="C24" s="12"/>
      <c r="D24" s="13">
        <f t="shared" si="0"/>
        <v>0</v>
      </c>
      <c r="E24" s="85"/>
      <c r="F24" s="86"/>
    </row>
    <row r="25" spans="1:8" s="11" customFormat="1" x14ac:dyDescent="0.35">
      <c r="B25" s="12"/>
      <c r="C25" s="12"/>
      <c r="D25" s="13">
        <f t="shared" si="0"/>
        <v>0</v>
      </c>
      <c r="E25" s="85"/>
      <c r="F25" s="86"/>
    </row>
    <row r="26" spans="1:8" s="11" customFormat="1" x14ac:dyDescent="0.35">
      <c r="B26" s="12"/>
      <c r="C26" s="12"/>
      <c r="D26" s="13">
        <f t="shared" si="0"/>
        <v>0</v>
      </c>
      <c r="E26" s="85"/>
      <c r="F26" s="86"/>
    </row>
    <row r="27" spans="1:8" s="11" customFormat="1" x14ac:dyDescent="0.35">
      <c r="B27" s="12"/>
      <c r="C27" s="12"/>
      <c r="D27" s="13">
        <f t="shared" si="0"/>
        <v>0</v>
      </c>
      <c r="E27" s="85"/>
      <c r="F27" s="86"/>
    </row>
    <row r="28" spans="1:8" x14ac:dyDescent="0.35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9"/>
      <c r="F28" s="86"/>
      <c r="G28" s="7"/>
    </row>
    <row r="29" spans="1:8" x14ac:dyDescent="0.35">
      <c r="H29" s="2"/>
    </row>
    <row r="30" spans="1:8" x14ac:dyDescent="0.35">
      <c r="F30" s="7"/>
    </row>
    <row r="31" spans="1:8" x14ac:dyDescent="0.35">
      <c r="A31" s="14" t="s">
        <v>4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C12" sqref="C12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</cols>
  <sheetData>
    <row r="1" spans="1:7" x14ac:dyDescent="0.35">
      <c r="B1" s="15" t="s">
        <v>8</v>
      </c>
    </row>
    <row r="3" spans="1:7" x14ac:dyDescent="0.35">
      <c r="B3" s="8"/>
    </row>
    <row r="4" spans="1:7" x14ac:dyDescent="0.35">
      <c r="B4" t="s">
        <v>58</v>
      </c>
      <c r="C4" s="36">
        <f>'Accounting Statement'!C11</f>
        <v>0</v>
      </c>
      <c r="D4" t="s">
        <v>71</v>
      </c>
      <c r="E4" s="36">
        <f>'Accounting Statement'!D11</f>
        <v>0</v>
      </c>
    </row>
    <row r="6" spans="1:7" x14ac:dyDescent="0.35">
      <c r="D6" t="s">
        <v>3</v>
      </c>
      <c r="E6" s="1">
        <f>E4-C4</f>
        <v>0</v>
      </c>
    </row>
    <row r="7" spans="1:7" x14ac:dyDescent="0.35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5">
      <c r="B9" s="8" t="s">
        <v>5</v>
      </c>
    </row>
    <row r="10" spans="1:7" x14ac:dyDescent="0.35">
      <c r="B10" s="8"/>
    </row>
    <row r="11" spans="1:7" s="3" customFormat="1" ht="26.5" x14ac:dyDescent="0.35">
      <c r="B11" s="4" t="s">
        <v>59</v>
      </c>
      <c r="C11" s="4" t="s">
        <v>72</v>
      </c>
      <c r="D11" s="5" t="s">
        <v>3</v>
      </c>
      <c r="E11" s="87" t="s">
        <v>1</v>
      </c>
      <c r="F11" s="88"/>
    </row>
    <row r="12" spans="1:7" s="17" customFormat="1" x14ac:dyDescent="0.35">
      <c r="A12" s="16"/>
      <c r="B12" s="13"/>
      <c r="C12" s="13"/>
      <c r="D12" s="13">
        <f>C12-B12</f>
        <v>0</v>
      </c>
      <c r="E12" s="93"/>
      <c r="F12" s="94"/>
      <c r="G12" s="16"/>
    </row>
    <row r="13" spans="1:7" s="11" customFormat="1" x14ac:dyDescent="0.35">
      <c r="B13" s="12"/>
      <c r="C13" s="12"/>
      <c r="D13" s="13">
        <f t="shared" ref="D13:D26" si="0">C13-B13</f>
        <v>0</v>
      </c>
      <c r="E13" s="85"/>
      <c r="F13" s="86"/>
    </row>
    <row r="14" spans="1:7" s="11" customFormat="1" x14ac:dyDescent="0.35">
      <c r="B14" s="12"/>
      <c r="C14" s="12"/>
      <c r="D14" s="13">
        <f t="shared" si="0"/>
        <v>0</v>
      </c>
      <c r="E14" s="85"/>
      <c r="F14" s="86"/>
    </row>
    <row r="15" spans="1:7" s="11" customFormat="1" x14ac:dyDescent="0.35">
      <c r="B15" s="12"/>
      <c r="C15" s="12"/>
      <c r="D15" s="13">
        <f t="shared" si="0"/>
        <v>0</v>
      </c>
      <c r="E15" s="85"/>
      <c r="F15" s="86"/>
    </row>
    <row r="16" spans="1:7" s="11" customFormat="1" x14ac:dyDescent="0.35">
      <c r="B16" s="12"/>
      <c r="C16" s="12"/>
      <c r="D16" s="13">
        <f t="shared" si="0"/>
        <v>0</v>
      </c>
      <c r="E16" s="85"/>
      <c r="F16" s="86"/>
    </row>
    <row r="17" spans="1:8" s="11" customFormat="1" x14ac:dyDescent="0.35">
      <c r="B17" s="12"/>
      <c r="C17" s="12"/>
      <c r="D17" s="13">
        <f t="shared" si="0"/>
        <v>0</v>
      </c>
      <c r="E17" s="85"/>
      <c r="F17" s="86"/>
    </row>
    <row r="18" spans="1:8" s="11" customFormat="1" x14ac:dyDescent="0.35">
      <c r="B18" s="12"/>
      <c r="C18" s="12"/>
      <c r="D18" s="13">
        <f t="shared" si="0"/>
        <v>0</v>
      </c>
      <c r="E18" s="85"/>
      <c r="F18" s="86"/>
    </row>
    <row r="19" spans="1:8" s="11" customFormat="1" x14ac:dyDescent="0.35">
      <c r="B19" s="12"/>
      <c r="C19" s="12"/>
      <c r="D19" s="13">
        <f t="shared" si="0"/>
        <v>0</v>
      </c>
      <c r="E19" s="85"/>
      <c r="F19" s="86"/>
    </row>
    <row r="20" spans="1:8" s="11" customFormat="1" x14ac:dyDescent="0.35">
      <c r="B20" s="12"/>
      <c r="C20" s="12"/>
      <c r="D20" s="13">
        <f t="shared" si="0"/>
        <v>0</v>
      </c>
      <c r="E20" s="85"/>
      <c r="F20" s="86"/>
    </row>
    <row r="21" spans="1:8" s="11" customFormat="1" x14ac:dyDescent="0.35">
      <c r="B21" s="12"/>
      <c r="C21" s="12"/>
      <c r="D21" s="13">
        <f t="shared" si="0"/>
        <v>0</v>
      </c>
      <c r="E21" s="85"/>
      <c r="F21" s="86"/>
    </row>
    <row r="22" spans="1:8" s="11" customFormat="1" x14ac:dyDescent="0.35">
      <c r="B22" s="12"/>
      <c r="C22" s="12"/>
      <c r="D22" s="13">
        <f t="shared" si="0"/>
        <v>0</v>
      </c>
      <c r="E22" s="85"/>
      <c r="F22" s="86"/>
    </row>
    <row r="23" spans="1:8" s="11" customFormat="1" x14ac:dyDescent="0.35">
      <c r="B23" s="12"/>
      <c r="C23" s="12"/>
      <c r="D23" s="13">
        <f t="shared" si="0"/>
        <v>0</v>
      </c>
      <c r="E23" s="85"/>
      <c r="F23" s="86"/>
    </row>
    <row r="24" spans="1:8" s="11" customFormat="1" x14ac:dyDescent="0.35">
      <c r="B24" s="12"/>
      <c r="C24" s="12"/>
      <c r="D24" s="13">
        <f t="shared" si="0"/>
        <v>0</v>
      </c>
      <c r="E24" s="85"/>
      <c r="F24" s="86"/>
    </row>
    <row r="25" spans="1:8" s="11" customFormat="1" x14ac:dyDescent="0.35">
      <c r="B25" s="12"/>
      <c r="C25" s="12"/>
      <c r="D25" s="13">
        <f t="shared" si="0"/>
        <v>0</v>
      </c>
      <c r="E25" s="85"/>
      <c r="F25" s="86"/>
    </row>
    <row r="26" spans="1:8" s="11" customFormat="1" x14ac:dyDescent="0.35">
      <c r="B26" s="12"/>
      <c r="C26" s="12"/>
      <c r="D26" s="13">
        <f t="shared" si="0"/>
        <v>0</v>
      </c>
      <c r="E26" s="85"/>
      <c r="F26" s="86"/>
    </row>
    <row r="27" spans="1:8" x14ac:dyDescent="0.35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9"/>
      <c r="F27" s="86"/>
      <c r="G27" s="7"/>
    </row>
    <row r="28" spans="1:8" x14ac:dyDescent="0.35">
      <c r="H28" s="2"/>
    </row>
    <row r="29" spans="1:8" x14ac:dyDescent="0.35">
      <c r="F29" s="7"/>
    </row>
    <row r="30" spans="1:8" x14ac:dyDescent="0.35">
      <c r="A30" s="14" t="s">
        <v>4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topLeftCell="A10" workbookViewId="0">
      <selection activeCell="G23" sqref="G23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  <col min="7" max="7" width="20.26953125" customWidth="1"/>
  </cols>
  <sheetData>
    <row r="1" spans="1:8" x14ac:dyDescent="0.35">
      <c r="B1" s="15" t="s">
        <v>9</v>
      </c>
    </row>
    <row r="3" spans="1:8" x14ac:dyDescent="0.35">
      <c r="B3" s="8"/>
    </row>
    <row r="4" spans="1:8" x14ac:dyDescent="0.35">
      <c r="B4" t="s">
        <v>58</v>
      </c>
      <c r="C4" s="36">
        <f>'Accounting Statement'!C12</f>
        <v>55813</v>
      </c>
      <c r="D4" t="s">
        <v>71</v>
      </c>
      <c r="E4" s="36">
        <f>'Accounting Statement'!D12</f>
        <v>292065</v>
      </c>
    </row>
    <row r="6" spans="1:8" x14ac:dyDescent="0.35">
      <c r="D6" t="s">
        <v>3</v>
      </c>
      <c r="E6" s="1">
        <f>E4-C4</f>
        <v>236252</v>
      </c>
    </row>
    <row r="7" spans="1:8" x14ac:dyDescent="0.35">
      <c r="D7" t="s">
        <v>37</v>
      </c>
      <c r="E7" s="6">
        <f>IF(AND(C4=0,E4=0),0,IF(C4=0,1,IF(E4=0,-1,(E4-C4)/C4)))</f>
        <v>4.232920645727698</v>
      </c>
      <c r="F7" t="str">
        <f>IF(E7&lt;-0.15,"yes explain",IF(E7&gt;0.15,"Yes explain","No explanation required"))</f>
        <v>Yes explain</v>
      </c>
    </row>
    <row r="9" spans="1:8" x14ac:dyDescent="0.35">
      <c r="B9" s="8" t="s">
        <v>5</v>
      </c>
    </row>
    <row r="10" spans="1:8" x14ac:dyDescent="0.35">
      <c r="B10" s="18" t="s">
        <v>39</v>
      </c>
    </row>
    <row r="11" spans="1:8" x14ac:dyDescent="0.35">
      <c r="B11" s="76" t="s">
        <v>60</v>
      </c>
    </row>
    <row r="12" spans="1:8" x14ac:dyDescent="0.35">
      <c r="B12" s="8"/>
    </row>
    <row r="13" spans="1:8" s="3" customFormat="1" ht="26.5" x14ac:dyDescent="0.35">
      <c r="B13" s="4" t="s">
        <v>59</v>
      </c>
      <c r="C13" s="4" t="s">
        <v>72</v>
      </c>
      <c r="D13" s="5" t="s">
        <v>3</v>
      </c>
      <c r="E13" s="87" t="s">
        <v>1</v>
      </c>
      <c r="F13" s="88"/>
      <c r="G13" s="87" t="s">
        <v>61</v>
      </c>
      <c r="H13" s="88"/>
    </row>
    <row r="14" spans="1:8" s="17" customFormat="1" x14ac:dyDescent="0.35">
      <c r="A14" s="16"/>
      <c r="B14" s="13">
        <v>0</v>
      </c>
      <c r="C14" s="13">
        <v>171123</v>
      </c>
      <c r="D14" s="74">
        <f>C14-B14</f>
        <v>171123</v>
      </c>
      <c r="E14" s="93" t="s">
        <v>97</v>
      </c>
      <c r="F14" s="94"/>
      <c r="G14" s="16"/>
    </row>
    <row r="15" spans="1:8" s="11" customFormat="1" ht="30" customHeight="1" x14ac:dyDescent="0.35">
      <c r="B15" s="12"/>
      <c r="C15" s="12">
        <v>12500</v>
      </c>
      <c r="D15" s="74">
        <f t="shared" ref="D15:D28" si="0">C15-B15</f>
        <v>12500</v>
      </c>
      <c r="E15" s="92" t="s">
        <v>75</v>
      </c>
      <c r="F15" s="88"/>
    </row>
    <row r="16" spans="1:8" s="11" customFormat="1" ht="28" customHeight="1" x14ac:dyDescent="0.35">
      <c r="B16" s="12"/>
      <c r="C16" s="12">
        <v>750</v>
      </c>
      <c r="D16" s="74">
        <f t="shared" si="0"/>
        <v>750</v>
      </c>
      <c r="E16" s="92" t="s">
        <v>76</v>
      </c>
      <c r="F16" s="88"/>
    </row>
    <row r="17" spans="1:8" s="11" customFormat="1" x14ac:dyDescent="0.35">
      <c r="B17" s="12"/>
      <c r="C17" s="12">
        <v>39958</v>
      </c>
      <c r="D17" s="74">
        <f t="shared" si="0"/>
        <v>39958</v>
      </c>
      <c r="E17" s="85" t="s">
        <v>77</v>
      </c>
      <c r="F17" s="86"/>
    </row>
    <row r="18" spans="1:8" s="11" customFormat="1" x14ac:dyDescent="0.35">
      <c r="B18" s="12"/>
      <c r="C18" s="12">
        <v>3740</v>
      </c>
      <c r="D18" s="74">
        <f t="shared" si="0"/>
        <v>3740</v>
      </c>
      <c r="E18" s="85" t="s">
        <v>78</v>
      </c>
      <c r="F18" s="86"/>
    </row>
    <row r="19" spans="1:8" s="11" customFormat="1" x14ac:dyDescent="0.35">
      <c r="B19" s="12"/>
      <c r="C19" s="12">
        <v>3381</v>
      </c>
      <c r="D19" s="74">
        <f t="shared" si="0"/>
        <v>3381</v>
      </c>
      <c r="E19" s="85" t="s">
        <v>85</v>
      </c>
      <c r="F19" s="86"/>
    </row>
    <row r="20" spans="1:8" s="11" customFormat="1" x14ac:dyDescent="0.35">
      <c r="B20" s="12"/>
      <c r="C20" s="12">
        <v>3138</v>
      </c>
      <c r="D20" s="74">
        <f t="shared" si="0"/>
        <v>3138</v>
      </c>
      <c r="E20" s="85" t="s">
        <v>79</v>
      </c>
      <c r="F20" s="86"/>
    </row>
    <row r="21" spans="1:8" s="11" customFormat="1" ht="30.5" customHeight="1" x14ac:dyDescent="0.35">
      <c r="B21" s="12"/>
      <c r="C21" s="12">
        <v>1132</v>
      </c>
      <c r="D21" s="74">
        <f t="shared" si="0"/>
        <v>1132</v>
      </c>
      <c r="E21" s="92" t="s">
        <v>80</v>
      </c>
      <c r="F21" s="88"/>
    </row>
    <row r="22" spans="1:8" s="11" customFormat="1" x14ac:dyDescent="0.35">
      <c r="B22" s="12"/>
      <c r="C22" s="12"/>
      <c r="D22" s="74">
        <f t="shared" si="0"/>
        <v>0</v>
      </c>
      <c r="E22" s="85"/>
      <c r="F22" s="86"/>
    </row>
    <row r="23" spans="1:8" s="11" customFormat="1" x14ac:dyDescent="0.35">
      <c r="B23" s="12"/>
      <c r="C23" s="12"/>
      <c r="D23" s="74">
        <f t="shared" si="0"/>
        <v>0</v>
      </c>
      <c r="E23" s="85"/>
      <c r="F23" s="86"/>
    </row>
    <row r="24" spans="1:8" s="11" customFormat="1" x14ac:dyDescent="0.35">
      <c r="B24" s="12"/>
      <c r="C24" s="12"/>
      <c r="D24" s="74">
        <f t="shared" si="0"/>
        <v>0</v>
      </c>
      <c r="E24" s="85"/>
      <c r="F24" s="86"/>
    </row>
    <row r="25" spans="1:8" s="11" customFormat="1" x14ac:dyDescent="0.35">
      <c r="B25" s="12"/>
      <c r="C25" s="12"/>
      <c r="D25" s="74">
        <f t="shared" si="0"/>
        <v>0</v>
      </c>
      <c r="E25" s="85"/>
      <c r="F25" s="86"/>
    </row>
    <row r="26" spans="1:8" s="11" customFormat="1" x14ac:dyDescent="0.35">
      <c r="B26" s="12"/>
      <c r="C26" s="12"/>
      <c r="D26" s="74">
        <f t="shared" si="0"/>
        <v>0</v>
      </c>
      <c r="E26" s="85"/>
      <c r="F26" s="86"/>
    </row>
    <row r="27" spans="1:8" s="11" customFormat="1" x14ac:dyDescent="0.35">
      <c r="B27" s="12"/>
      <c r="C27" s="12"/>
      <c r="D27" s="74">
        <f t="shared" si="0"/>
        <v>0</v>
      </c>
      <c r="E27" s="85"/>
      <c r="F27" s="86"/>
    </row>
    <row r="28" spans="1:8" s="11" customFormat="1" x14ac:dyDescent="0.35">
      <c r="B28" s="12"/>
      <c r="C28" s="12"/>
      <c r="D28" s="74">
        <f t="shared" si="0"/>
        <v>0</v>
      </c>
      <c r="E28" s="85"/>
      <c r="F28" s="86"/>
    </row>
    <row r="29" spans="1:8" x14ac:dyDescent="0.35">
      <c r="A29" s="9" t="s">
        <v>0</v>
      </c>
      <c r="B29" s="10">
        <f>SUM(B14:B28)</f>
        <v>0</v>
      </c>
      <c r="C29" s="10">
        <f>SUM(C14:C28)</f>
        <v>235722</v>
      </c>
      <c r="D29" s="75">
        <f>SUM(D14:D28)</f>
        <v>235722</v>
      </c>
      <c r="E29" s="89"/>
      <c r="F29" s="86"/>
      <c r="G29" s="7"/>
    </row>
    <row r="30" spans="1:8" x14ac:dyDescent="0.35">
      <c r="H30" s="2"/>
    </row>
    <row r="31" spans="1:8" x14ac:dyDescent="0.35">
      <c r="F31" s="7"/>
    </row>
    <row r="32" spans="1:8" x14ac:dyDescent="0.35">
      <c r="A32" s="14" t="s">
        <v>4</v>
      </c>
    </row>
  </sheetData>
  <mergeCells count="18">
    <mergeCell ref="G13:H13"/>
    <mergeCell ref="E25:F25"/>
    <mergeCell ref="E26:F26"/>
    <mergeCell ref="E27:F27"/>
    <mergeCell ref="E28:F28"/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G27" sqref="G27"/>
    </sheetView>
  </sheetViews>
  <sheetFormatPr defaultColWidth="9.1796875" defaultRowHeight="14.5" x14ac:dyDescent="0.35"/>
  <cols>
    <col min="1" max="1" width="6.81640625" style="59" bestFit="1" customWidth="1"/>
    <col min="2" max="2" width="20.6328125" style="59" customWidth="1"/>
    <col min="3" max="3" width="10.7265625" style="59" customWidth="1"/>
    <col min="4" max="4" width="10.453125" style="59" bestFit="1" customWidth="1"/>
    <col min="5" max="5" width="9.81640625" style="59" customWidth="1"/>
    <col min="6" max="6" width="12.54296875" style="59" customWidth="1"/>
    <col min="7" max="16384" width="9.1796875" style="59"/>
  </cols>
  <sheetData>
    <row r="1" spans="2:7" x14ac:dyDescent="0.35">
      <c r="B1" s="64" t="s">
        <v>43</v>
      </c>
    </row>
    <row r="3" spans="2:7" x14ac:dyDescent="0.35">
      <c r="B3" s="60"/>
    </row>
    <row r="4" spans="2:7" x14ac:dyDescent="0.35">
      <c r="B4" s="59" t="s">
        <v>44</v>
      </c>
      <c r="C4" s="65">
        <f>'Accounting Statement'!D13</f>
        <v>100174</v>
      </c>
      <c r="D4" s="59" t="s">
        <v>45</v>
      </c>
      <c r="E4" s="65">
        <f>'Accounting Statement'!D8</f>
        <v>93618</v>
      </c>
    </row>
    <row r="6" spans="2:7" x14ac:dyDescent="0.35">
      <c r="D6" s="66"/>
    </row>
    <row r="7" spans="2:7" x14ac:dyDescent="0.35">
      <c r="E7" s="67"/>
    </row>
    <row r="8" spans="2:7" x14ac:dyDescent="0.35">
      <c r="E8" s="60" t="s">
        <v>46</v>
      </c>
      <c r="F8" s="60" t="s">
        <v>46</v>
      </c>
      <c r="G8" s="60" t="s">
        <v>46</v>
      </c>
    </row>
    <row r="9" spans="2:7" x14ac:dyDescent="0.35">
      <c r="B9" s="60" t="s">
        <v>47</v>
      </c>
    </row>
    <row r="10" spans="2:7" x14ac:dyDescent="0.35">
      <c r="B10" s="59" t="s">
        <v>87</v>
      </c>
      <c r="C10" s="61" t="s">
        <v>48</v>
      </c>
      <c r="E10" s="61">
        <v>5461</v>
      </c>
    </row>
    <row r="11" spans="2:7" x14ac:dyDescent="0.35">
      <c r="B11" s="59" t="s">
        <v>88</v>
      </c>
      <c r="C11" s="61" t="s">
        <v>49</v>
      </c>
      <c r="E11" s="61">
        <v>500</v>
      </c>
    </row>
    <row r="12" spans="2:7" x14ac:dyDescent="0.35">
      <c r="B12" s="59" t="s">
        <v>89</v>
      </c>
      <c r="C12" s="61" t="s">
        <v>50</v>
      </c>
      <c r="E12" s="61">
        <v>6800</v>
      </c>
    </row>
    <row r="13" spans="2:7" x14ac:dyDescent="0.35">
      <c r="B13" s="59" t="s">
        <v>90</v>
      </c>
      <c r="C13" s="61" t="s">
        <v>51</v>
      </c>
      <c r="E13" s="61">
        <v>24623</v>
      </c>
    </row>
    <row r="14" spans="2:7" x14ac:dyDescent="0.35">
      <c r="B14" s="59" t="s">
        <v>91</v>
      </c>
      <c r="C14" s="61" t="s">
        <v>52</v>
      </c>
      <c r="E14" s="61">
        <v>10000</v>
      </c>
    </row>
    <row r="15" spans="2:7" x14ac:dyDescent="0.35">
      <c r="B15" s="59" t="s">
        <v>92</v>
      </c>
      <c r="C15" s="61" t="s">
        <v>53</v>
      </c>
      <c r="E15" s="61">
        <v>3313</v>
      </c>
    </row>
    <row r="16" spans="2:7" x14ac:dyDescent="0.35">
      <c r="C16" s="61" t="s">
        <v>54</v>
      </c>
      <c r="E16" s="61"/>
    </row>
    <row r="17" spans="2:7" x14ac:dyDescent="0.35">
      <c r="F17" s="62">
        <f>SUM(E10:E16)</f>
        <v>50697</v>
      </c>
    </row>
    <row r="19" spans="2:7" x14ac:dyDescent="0.35">
      <c r="B19" s="60" t="s">
        <v>55</v>
      </c>
      <c r="E19" s="61">
        <v>49477</v>
      </c>
    </row>
    <row r="20" spans="2:7" x14ac:dyDescent="0.35">
      <c r="F20" s="62">
        <f>E19</f>
        <v>49477</v>
      </c>
    </row>
    <row r="21" spans="2:7" ht="15" thickBot="1" x14ac:dyDescent="0.4">
      <c r="B21" s="60" t="s">
        <v>56</v>
      </c>
      <c r="G21" s="63">
        <f>F17+F20</f>
        <v>100174</v>
      </c>
    </row>
    <row r="22" spans="2:7" ht="15" thickTop="1" x14ac:dyDescent="0.35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topLeftCell="A7" workbookViewId="0">
      <selection activeCell="F33" sqref="F33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  <col min="7" max="7" width="22" bestFit="1" customWidth="1"/>
    <col min="8" max="8" width="13.7265625" customWidth="1"/>
  </cols>
  <sheetData>
    <row r="1" spans="1:8" x14ac:dyDescent="0.35">
      <c r="B1" s="15" t="s">
        <v>10</v>
      </c>
    </row>
    <row r="3" spans="1:8" x14ac:dyDescent="0.35">
      <c r="B3" s="8"/>
    </row>
    <row r="4" spans="1:8" x14ac:dyDescent="0.35">
      <c r="B4" t="s">
        <v>58</v>
      </c>
      <c r="C4" s="36">
        <f>'Accounting Statement'!C16</f>
        <v>76660</v>
      </c>
      <c r="D4" t="s">
        <v>71</v>
      </c>
      <c r="E4" s="36">
        <f>'Accounting Statement'!D16</f>
        <v>261885</v>
      </c>
    </row>
    <row r="6" spans="1:8" x14ac:dyDescent="0.35">
      <c r="D6" t="s">
        <v>3</v>
      </c>
      <c r="E6" s="1">
        <f>E4-C4</f>
        <v>185225</v>
      </c>
    </row>
    <row r="7" spans="1:8" x14ac:dyDescent="0.35">
      <c r="D7" t="s">
        <v>37</v>
      </c>
      <c r="E7" s="6">
        <f>IF(AND(C4=0,E4=0),0,IF(C4=0,1,IF(E4=0,-1,(E4-C4)/C4)))</f>
        <v>2.416188364205583</v>
      </c>
      <c r="F7" t="str">
        <f>IF(E7&lt;-0.15,"yes explain",IF(E7&gt;0.15,"Yes explain","No explanation required - unless there is a capital payment or receipt in excess of 15% of fixed assets"))</f>
        <v>Yes explain</v>
      </c>
    </row>
    <row r="9" spans="1:8" x14ac:dyDescent="0.35">
      <c r="B9" s="8" t="s">
        <v>5</v>
      </c>
    </row>
    <row r="10" spans="1:8" x14ac:dyDescent="0.35">
      <c r="B10" s="19" t="s">
        <v>11</v>
      </c>
    </row>
    <row r="11" spans="1:8" x14ac:dyDescent="0.35">
      <c r="B11" s="18" t="s">
        <v>62</v>
      </c>
    </row>
    <row r="12" spans="1:8" s="3" customFormat="1" ht="26.25" customHeight="1" x14ac:dyDescent="0.35">
      <c r="B12" s="4" t="s">
        <v>59</v>
      </c>
      <c r="C12" s="4" t="s">
        <v>72</v>
      </c>
      <c r="D12" s="5" t="s">
        <v>3</v>
      </c>
      <c r="E12" s="87" t="s">
        <v>1</v>
      </c>
      <c r="F12" s="88"/>
      <c r="G12" s="72" t="s">
        <v>66</v>
      </c>
      <c r="H12" s="73" t="s">
        <v>67</v>
      </c>
    </row>
    <row r="13" spans="1:8" s="17" customFormat="1" x14ac:dyDescent="0.35">
      <c r="A13" s="16"/>
      <c r="B13" s="13"/>
      <c r="C13" s="13">
        <v>171113</v>
      </c>
      <c r="D13" s="13">
        <f>C13-B13</f>
        <v>171113</v>
      </c>
      <c r="E13" s="93" t="s">
        <v>81</v>
      </c>
      <c r="F13" s="94"/>
      <c r="G13" s="16"/>
    </row>
    <row r="14" spans="1:8" s="11" customFormat="1" x14ac:dyDescent="0.35">
      <c r="B14" s="12"/>
      <c r="C14" s="12">
        <v>3950</v>
      </c>
      <c r="D14" s="13">
        <f t="shared" ref="D14:D27" si="0">C14-B14</f>
        <v>3950</v>
      </c>
      <c r="E14" s="85" t="s">
        <v>82</v>
      </c>
      <c r="F14" s="86"/>
    </row>
    <row r="15" spans="1:8" s="11" customFormat="1" x14ac:dyDescent="0.35">
      <c r="B15" s="12"/>
      <c r="C15" s="12">
        <v>4615</v>
      </c>
      <c r="D15" s="13">
        <f t="shared" si="0"/>
        <v>4615</v>
      </c>
      <c r="E15" s="85" t="s">
        <v>83</v>
      </c>
      <c r="F15" s="86"/>
    </row>
    <row r="16" spans="1:8" s="11" customFormat="1" x14ac:dyDescent="0.35">
      <c r="B16" s="12"/>
      <c r="C16" s="12">
        <v>2580</v>
      </c>
      <c r="D16" s="13">
        <f t="shared" si="0"/>
        <v>2580</v>
      </c>
      <c r="E16" s="85" t="s">
        <v>84</v>
      </c>
      <c r="F16" s="86"/>
    </row>
    <row r="17" spans="1:12" s="11" customFormat="1" x14ac:dyDescent="0.35">
      <c r="B17" s="12"/>
      <c r="C17" s="12">
        <v>3138</v>
      </c>
      <c r="D17" s="13">
        <f t="shared" si="0"/>
        <v>3138</v>
      </c>
      <c r="E17" s="85" t="s">
        <v>86</v>
      </c>
      <c r="F17" s="86"/>
    </row>
    <row r="18" spans="1:12" s="11" customFormat="1" x14ac:dyDescent="0.35">
      <c r="B18" s="12"/>
      <c r="C18" s="12"/>
      <c r="D18" s="13">
        <f t="shared" si="0"/>
        <v>0</v>
      </c>
      <c r="E18" s="85"/>
      <c r="F18" s="86"/>
      <c r="L18" s="20"/>
    </row>
    <row r="19" spans="1:12" s="11" customFormat="1" x14ac:dyDescent="0.35">
      <c r="B19" s="12"/>
      <c r="C19" s="12"/>
      <c r="D19" s="13">
        <f t="shared" si="0"/>
        <v>0</v>
      </c>
      <c r="E19" s="85"/>
      <c r="F19" s="86"/>
    </row>
    <row r="20" spans="1:12" s="11" customFormat="1" x14ac:dyDescent="0.35">
      <c r="B20" s="12"/>
      <c r="C20" s="12"/>
      <c r="D20" s="13">
        <f t="shared" si="0"/>
        <v>0</v>
      </c>
      <c r="E20" s="85"/>
      <c r="F20" s="86"/>
    </row>
    <row r="21" spans="1:12" s="11" customFormat="1" x14ac:dyDescent="0.35">
      <c r="B21" s="12"/>
      <c r="C21" s="12"/>
      <c r="D21" s="13">
        <f t="shared" si="0"/>
        <v>0</v>
      </c>
      <c r="E21" s="85"/>
      <c r="F21" s="86"/>
    </row>
    <row r="22" spans="1:12" s="11" customFormat="1" x14ac:dyDescent="0.35">
      <c r="B22" s="12"/>
      <c r="C22" s="12"/>
      <c r="D22" s="13">
        <f t="shared" si="0"/>
        <v>0</v>
      </c>
      <c r="E22" s="85"/>
      <c r="F22" s="86"/>
    </row>
    <row r="23" spans="1:12" s="11" customFormat="1" x14ac:dyDescent="0.35">
      <c r="B23" s="12"/>
      <c r="C23" s="12"/>
      <c r="D23" s="13">
        <f t="shared" si="0"/>
        <v>0</v>
      </c>
      <c r="E23" s="85"/>
      <c r="F23" s="86"/>
    </row>
    <row r="24" spans="1:12" s="11" customFormat="1" x14ac:dyDescent="0.35">
      <c r="B24" s="12"/>
      <c r="C24" s="12"/>
      <c r="D24" s="13">
        <f t="shared" si="0"/>
        <v>0</v>
      </c>
      <c r="E24" s="85"/>
      <c r="F24" s="86"/>
    </row>
    <row r="25" spans="1:12" s="11" customFormat="1" x14ac:dyDescent="0.35">
      <c r="B25" s="12"/>
      <c r="C25" s="12"/>
      <c r="D25" s="13">
        <f t="shared" si="0"/>
        <v>0</v>
      </c>
      <c r="E25" s="85"/>
      <c r="F25" s="86"/>
    </row>
    <row r="26" spans="1:12" s="11" customFormat="1" x14ac:dyDescent="0.35">
      <c r="B26" s="12"/>
      <c r="C26" s="12"/>
      <c r="D26" s="13">
        <f t="shared" si="0"/>
        <v>0</v>
      </c>
      <c r="E26" s="85"/>
      <c r="F26" s="86"/>
    </row>
    <row r="27" spans="1:12" s="11" customFormat="1" x14ac:dyDescent="0.35">
      <c r="B27" s="12"/>
      <c r="C27" s="12"/>
      <c r="D27" s="13">
        <f t="shared" si="0"/>
        <v>0</v>
      </c>
      <c r="E27" s="85"/>
      <c r="F27" s="86"/>
    </row>
    <row r="28" spans="1:12" x14ac:dyDescent="0.35">
      <c r="A28" s="9" t="s">
        <v>0</v>
      </c>
      <c r="B28" s="10">
        <f>SUM(B13:B27)</f>
        <v>0</v>
      </c>
      <c r="C28" s="10">
        <f>SUM(C13:C27)</f>
        <v>185396</v>
      </c>
      <c r="D28" s="10">
        <f>SUM(D13:D27)</f>
        <v>185396</v>
      </c>
      <c r="E28" s="89"/>
      <c r="F28" s="86"/>
      <c r="G28" s="7"/>
    </row>
    <row r="29" spans="1:12" x14ac:dyDescent="0.35">
      <c r="H29" s="2"/>
    </row>
    <row r="30" spans="1:12" x14ac:dyDescent="0.35">
      <c r="A30" s="14" t="s">
        <v>4</v>
      </c>
      <c r="F30" s="7"/>
    </row>
    <row r="32" spans="1:12" x14ac:dyDescent="0.35">
      <c r="B32" s="18" t="s">
        <v>63</v>
      </c>
    </row>
    <row r="33" spans="1:8" x14ac:dyDescent="0.35">
      <c r="B33" t="s">
        <v>68</v>
      </c>
    </row>
    <row r="34" spans="1:8" x14ac:dyDescent="0.35">
      <c r="B34" t="s">
        <v>58</v>
      </c>
      <c r="C34" s="36">
        <f>'Accounting Statement'!C45</f>
        <v>0</v>
      </c>
      <c r="D34" t="s">
        <v>71</v>
      </c>
      <c r="E34" s="36">
        <f>'Accounting Statement'!D45</f>
        <v>0</v>
      </c>
    </row>
    <row r="36" spans="1:8" ht="29" x14ac:dyDescent="0.35">
      <c r="A36" s="3"/>
      <c r="B36" s="4" t="s">
        <v>59</v>
      </c>
      <c r="C36" s="4" t="s">
        <v>72</v>
      </c>
      <c r="D36" s="5" t="s">
        <v>3</v>
      </c>
      <c r="E36" s="87" t="s">
        <v>1</v>
      </c>
      <c r="F36" s="88"/>
      <c r="G36" s="72" t="s">
        <v>66</v>
      </c>
      <c r="H36" s="73" t="s">
        <v>67</v>
      </c>
    </row>
    <row r="37" spans="1:8" x14ac:dyDescent="0.35">
      <c r="A37" s="16"/>
      <c r="B37" s="13"/>
      <c r="C37" s="13"/>
      <c r="D37" s="13">
        <f>C37-B37</f>
        <v>0</v>
      </c>
      <c r="E37" s="93"/>
      <c r="F37" s="94"/>
      <c r="G37" s="16"/>
      <c r="H37" s="17"/>
    </row>
    <row r="38" spans="1:8" x14ac:dyDescent="0.35">
      <c r="A38" s="11"/>
      <c r="B38" s="12"/>
      <c r="C38" s="12"/>
      <c r="D38" s="13">
        <f t="shared" ref="D38:D39" si="1">C38-B38</f>
        <v>0</v>
      </c>
      <c r="E38" s="85"/>
      <c r="F38" s="86"/>
      <c r="G38" s="11"/>
      <c r="H38" s="11"/>
    </row>
    <row r="39" spans="1:8" x14ac:dyDescent="0.35">
      <c r="A39" s="11"/>
      <c r="B39" s="12"/>
      <c r="C39" s="12"/>
      <c r="D39" s="13">
        <f t="shared" si="1"/>
        <v>0</v>
      </c>
      <c r="E39" s="85"/>
      <c r="F39" s="86"/>
      <c r="G39" s="11"/>
      <c r="H39" s="11"/>
    </row>
    <row r="40" spans="1:8" x14ac:dyDescent="0.35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9"/>
      <c r="F40" s="86"/>
      <c r="G40" s="7"/>
    </row>
  </sheetData>
  <mergeCells count="22">
    <mergeCell ref="E40:F40"/>
    <mergeCell ref="E39:F39"/>
    <mergeCell ref="E36:F36"/>
    <mergeCell ref="E37:F37"/>
    <mergeCell ref="E38:F38"/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tabSelected="1" workbookViewId="0">
      <selection activeCell="C12" sqref="C12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</cols>
  <sheetData>
    <row r="1" spans="1:7" x14ac:dyDescent="0.35">
      <c r="B1" s="15" t="s">
        <v>12</v>
      </c>
    </row>
    <row r="3" spans="1:7" x14ac:dyDescent="0.35">
      <c r="B3" s="8"/>
    </row>
    <row r="4" spans="1:7" x14ac:dyDescent="0.35">
      <c r="B4" t="s">
        <v>58</v>
      </c>
      <c r="C4" s="36">
        <f>'Accounting Statement'!C17</f>
        <v>0</v>
      </c>
      <c r="D4" t="s">
        <v>71</v>
      </c>
      <c r="E4" s="36">
        <f>'Accounting Statement'!D17</f>
        <v>0</v>
      </c>
    </row>
    <row r="6" spans="1:7" x14ac:dyDescent="0.35">
      <c r="D6" t="s">
        <v>3</v>
      </c>
      <c r="E6" s="1">
        <f>F4-C4</f>
        <v>0</v>
      </c>
    </row>
    <row r="7" spans="1:7" x14ac:dyDescent="0.35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5">
      <c r="B9" s="8" t="s">
        <v>5</v>
      </c>
    </row>
    <row r="10" spans="1:7" x14ac:dyDescent="0.35">
      <c r="B10" s="18" t="s">
        <v>64</v>
      </c>
    </row>
    <row r="11" spans="1:7" s="3" customFormat="1" ht="26.5" x14ac:dyDescent="0.35">
      <c r="B11" s="4" t="s">
        <v>59</v>
      </c>
      <c r="C11" s="4" t="s">
        <v>72</v>
      </c>
      <c r="D11" s="5" t="s">
        <v>3</v>
      </c>
      <c r="E11" s="87" t="s">
        <v>1</v>
      </c>
      <c r="F11" s="88"/>
    </row>
    <row r="12" spans="1:7" s="17" customFormat="1" x14ac:dyDescent="0.35">
      <c r="A12" s="16"/>
      <c r="B12" s="13"/>
      <c r="C12" s="13"/>
      <c r="D12" s="13">
        <f>C12-B12</f>
        <v>0</v>
      </c>
      <c r="E12" s="93"/>
      <c r="F12" s="94"/>
      <c r="G12" s="16"/>
    </row>
    <row r="13" spans="1:7" s="11" customFormat="1" x14ac:dyDescent="0.35">
      <c r="B13" s="12"/>
      <c r="C13" s="12"/>
      <c r="D13" s="13">
        <f t="shared" ref="D13:D18" si="0">C13-B13</f>
        <v>0</v>
      </c>
      <c r="E13" s="85"/>
      <c r="F13" s="86"/>
    </row>
    <row r="14" spans="1:7" s="11" customFormat="1" x14ac:dyDescent="0.35">
      <c r="B14" s="12"/>
      <c r="C14" s="12"/>
      <c r="D14" s="13">
        <f t="shared" si="0"/>
        <v>0</v>
      </c>
      <c r="E14" s="85"/>
      <c r="F14" s="86"/>
    </row>
    <row r="15" spans="1:7" s="11" customFormat="1" x14ac:dyDescent="0.35">
      <c r="B15" s="12"/>
      <c r="C15" s="12"/>
      <c r="D15" s="13">
        <f t="shared" si="0"/>
        <v>0</v>
      </c>
      <c r="E15" s="85"/>
      <c r="F15" s="86"/>
    </row>
    <row r="16" spans="1:7" s="11" customFormat="1" x14ac:dyDescent="0.35">
      <c r="B16" s="12"/>
      <c r="C16" s="12"/>
      <c r="D16" s="13">
        <f t="shared" si="0"/>
        <v>0</v>
      </c>
      <c r="E16" s="85"/>
      <c r="F16" s="86"/>
    </row>
    <row r="17" spans="1:8" s="11" customFormat="1" x14ac:dyDescent="0.35">
      <c r="B17" s="12"/>
      <c r="C17" s="12"/>
      <c r="D17" s="13">
        <f t="shared" si="0"/>
        <v>0</v>
      </c>
      <c r="E17" s="85"/>
      <c r="F17" s="86"/>
    </row>
    <row r="18" spans="1:8" s="11" customFormat="1" x14ac:dyDescent="0.35">
      <c r="B18" s="12"/>
      <c r="C18" s="12"/>
      <c r="D18" s="13">
        <f t="shared" si="0"/>
        <v>0</v>
      </c>
      <c r="E18" s="85"/>
      <c r="F18" s="86"/>
    </row>
    <row r="19" spans="1:8" x14ac:dyDescent="0.35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9"/>
      <c r="F19" s="86"/>
      <c r="G19" s="7"/>
    </row>
    <row r="20" spans="1:8" x14ac:dyDescent="0.35">
      <c r="H20" s="2"/>
    </row>
    <row r="21" spans="1:8" x14ac:dyDescent="0.35">
      <c r="F21" s="7"/>
    </row>
    <row r="22" spans="1:8" x14ac:dyDescent="0.35">
      <c r="A22" s="14" t="s">
        <v>4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460E185F-155A-4A0D-81DB-4F839B431F71}">
  <ds:schemaRefs/>
</ds:datastoreItem>
</file>

<file path=customXml/itemProps2.xml><?xml version="1.0" encoding="utf-8"?>
<ds:datastoreItem xmlns:ds="http://schemas.openxmlformats.org/officeDocument/2006/customXml" ds:itemID="{3F1AD0D3-C2B2-41A7-8D84-5B65319295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Lucy Jose</cp:lastModifiedBy>
  <cp:lastPrinted>2023-03-20T07:35:33Z</cp:lastPrinted>
  <dcterms:created xsi:type="dcterms:W3CDTF">2023-03-10T09:35:56Z</dcterms:created>
  <dcterms:modified xsi:type="dcterms:W3CDTF">2025-05-21T10:14:53Z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