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476910abc14160c/Documents/For Website/"/>
    </mc:Choice>
  </mc:AlternateContent>
  <xr:revisionPtr revIDLastSave="0" documentId="8_{D02F77F5-3573-489F-9C51-2845B019E0E4}" xr6:coauthVersionLast="47" xr6:coauthVersionMax="47" xr10:uidLastSave="{00000000-0000-0000-0000-000000000000}"/>
  <bookViews>
    <workbookView xWindow="-108" yWindow="-108" windowWidth="23256" windowHeight="13896" activeTab="1" xr2:uid="{8B5F1809-14B5-4D9D-99C6-CC59AED24CF4}"/>
  </bookViews>
  <sheets>
    <sheet name="Overview " sheetId="24" r:id="rId1"/>
    <sheet name="Precept Calculations " sheetId="27" r:id="rId2"/>
    <sheet name="Precept Request " sheetId="25" r:id="rId3"/>
    <sheet name="Predicted Income " sheetId="26" r:id="rId4"/>
    <sheet name="Reserves " sheetId="10" r:id="rId5"/>
    <sheet name="Toilets Forecast " sheetId="2" r:id="rId6"/>
    <sheet name="Buildings Forecast " sheetId="4" r:id="rId7"/>
    <sheet name="Parish Maintenance Forecast" sheetId="3" r:id="rId8"/>
    <sheet name="Administration Forecast  " sheetId="5" r:id="rId9"/>
    <sheet name="Staff Costs Forecast " sheetId="6" r:id="rId10"/>
    <sheet name="Community Engagement Forecast " sheetId="7" r:id="rId11"/>
    <sheet name="S137" sheetId="8" r:id="rId12"/>
    <sheet name="Projects " sheetId="9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5" l="1"/>
  <c r="E25" i="24"/>
  <c r="R12" i="27"/>
  <c r="R11" i="27"/>
  <c r="R10" i="27"/>
  <c r="R9" i="27"/>
  <c r="R5" i="27"/>
  <c r="O11" i="27"/>
  <c r="O12" i="27" s="1"/>
  <c r="P11" i="27"/>
  <c r="P12" i="27" s="1"/>
  <c r="Q11" i="27"/>
  <c r="O10" i="27"/>
  <c r="P10" i="27"/>
  <c r="Q10" i="27"/>
  <c r="O9" i="27"/>
  <c r="P9" i="27"/>
  <c r="Q9" i="27"/>
  <c r="L9" i="27"/>
  <c r="L11" i="27" s="1"/>
  <c r="L12" i="27" s="1"/>
  <c r="J12" i="27"/>
  <c r="J11" i="27"/>
  <c r="J10" i="27"/>
  <c r="J9" i="27"/>
  <c r="P4" i="27"/>
  <c r="L4" i="27"/>
  <c r="J5" i="27"/>
  <c r="H5" i="27"/>
  <c r="H9" i="27"/>
  <c r="H11" i="27" s="1"/>
  <c r="H12" i="27" s="1"/>
  <c r="Q5" i="27"/>
  <c r="O4" i="27"/>
  <c r="K4" i="27"/>
  <c r="I5" i="27"/>
  <c r="G9" i="27"/>
  <c r="G11" i="27" s="1"/>
  <c r="I9" i="27"/>
  <c r="I11" i="27" s="1"/>
  <c r="I12" i="27" s="1"/>
  <c r="K9" i="27"/>
  <c r="K11" i="27" s="1"/>
  <c r="K12" i="27" s="1"/>
  <c r="S9" i="27"/>
  <c r="S10" i="27" s="1"/>
  <c r="L10" i="27" l="1"/>
  <c r="H10" i="27"/>
  <c r="S11" i="27"/>
  <c r="I10" i="27"/>
  <c r="Q12" i="27"/>
  <c r="K10" i="27"/>
  <c r="G10" i="27"/>
  <c r="E24" i="24" l="1"/>
  <c r="E23" i="24" l="1"/>
  <c r="AE17" i="10"/>
  <c r="E22" i="24" s="1"/>
  <c r="E20" i="24"/>
  <c r="D20" i="24"/>
  <c r="E19" i="24"/>
  <c r="D19" i="24"/>
  <c r="E18" i="24"/>
  <c r="D18" i="24"/>
  <c r="E17" i="24"/>
  <c r="D17" i="24"/>
  <c r="E16" i="24"/>
  <c r="D16" i="24"/>
  <c r="D25" i="24"/>
  <c r="C20" i="24"/>
  <c r="C9" i="24"/>
  <c r="C13" i="24" s="1"/>
  <c r="B9" i="24"/>
  <c r="B13" i="24" s="1"/>
  <c r="B26" i="24" s="1"/>
  <c r="AA29" i="10"/>
  <c r="AB29" i="10"/>
  <c r="AC29" i="10"/>
  <c r="Z29" i="10"/>
  <c r="G24" i="24" l="1"/>
  <c r="C26" i="24"/>
  <c r="AA29" i="9" l="1"/>
  <c r="AB29" i="9"/>
  <c r="D11" i="24" s="1"/>
  <c r="AC29" i="9"/>
  <c r="E11" i="24" s="1"/>
  <c r="H11" i="24" s="1"/>
  <c r="Z29" i="9"/>
  <c r="AA29" i="8"/>
  <c r="AB29" i="8"/>
  <c r="D8" i="24" s="1"/>
  <c r="AC29" i="8"/>
  <c r="E8" i="24" s="1"/>
  <c r="Z29" i="8"/>
  <c r="AE6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A29" i="7" l="1"/>
  <c r="AB29" i="7"/>
  <c r="D7" i="24" s="1"/>
  <c r="AC29" i="7"/>
  <c r="E7" i="24" s="1"/>
  <c r="Z29" i="7"/>
  <c r="AC27" i="2"/>
  <c r="AB27" i="2"/>
  <c r="D2" i="24" s="1"/>
  <c r="AA27" i="2"/>
  <c r="Z27" i="2"/>
  <c r="AC29" i="3"/>
  <c r="AB29" i="3"/>
  <c r="AA29" i="3"/>
  <c r="Z29" i="3"/>
  <c r="Z29" i="6"/>
  <c r="AA29" i="6"/>
  <c r="AB29" i="6"/>
  <c r="D6" i="24" s="1"/>
  <c r="AC29" i="6"/>
  <c r="E6" i="24" s="1"/>
  <c r="AC29" i="5"/>
  <c r="E5" i="24" s="1"/>
  <c r="AB29" i="5"/>
  <c r="D5" i="24" s="1"/>
  <c r="AA29" i="5"/>
  <c r="Z29" i="5"/>
  <c r="Z29" i="4"/>
  <c r="AC29" i="4"/>
  <c r="E3" i="24" s="1"/>
  <c r="AB29" i="4"/>
  <c r="D3" i="24" s="1"/>
  <c r="AA29" i="4"/>
  <c r="E4" i="24" l="1"/>
  <c r="D4" i="24"/>
  <c r="D9" i="24" s="1"/>
  <c r="D13" i="24" s="1"/>
  <c r="D26" i="24" s="1"/>
  <c r="C15" i="26" s="1"/>
  <c r="C16" i="26" s="1"/>
  <c r="B5" i="25" s="1"/>
  <c r="E2" i="24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E32" i="2"/>
  <c r="E34" i="2"/>
  <c r="E30" i="2"/>
  <c r="E9" i="24" l="1"/>
  <c r="AC1" i="10" s="1"/>
  <c r="AD8" i="10" s="1"/>
  <c r="E36" i="2"/>
  <c r="E13" i="24" l="1"/>
  <c r="H9" i="24"/>
  <c r="E26" i="24"/>
  <c r="B3" i="25" s="1"/>
  <c r="H13" i="24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M3" i="27" l="1"/>
  <c r="N3" i="27"/>
  <c r="N5" i="27" l="1"/>
  <c r="N9" i="27"/>
  <c r="M5" i="27"/>
  <c r="M9" i="27"/>
  <c r="M11" i="27" l="1"/>
  <c r="M12" i="27" s="1"/>
  <c r="M10" i="27"/>
  <c r="N10" i="27"/>
  <c r="N11" i="27"/>
  <c r="N12" i="27" s="1"/>
</calcChain>
</file>

<file path=xl/sharedStrings.xml><?xml version="1.0" encoding="utf-8"?>
<sst xmlns="http://schemas.openxmlformats.org/spreadsheetml/2006/main" count="580" uniqueCount="203">
  <si>
    <t xml:space="preserve">Toilets </t>
  </si>
  <si>
    <t>25/26</t>
  </si>
  <si>
    <t xml:space="preserve">Cleaning </t>
  </si>
  <si>
    <t xml:space="preserve">Maintenance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</si>
  <si>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</si>
  <si>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</si>
  <si>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</si>
  <si>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</si>
  <si>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</si>
  <si>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</si>
  <si>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>October</t>
  </si>
  <si>
    <t>November</t>
  </si>
  <si>
    <t>December</t>
  </si>
  <si>
    <t>January</t>
  </si>
  <si>
    <t>February</t>
  </si>
  <si>
    <t>March</t>
  </si>
  <si>
    <t xml:space="preserve">Total </t>
  </si>
  <si>
    <t xml:space="preserve">Budget </t>
  </si>
  <si>
    <t xml:space="preserve">Actual </t>
  </si>
  <si>
    <t xml:space="preserve">Cleaning / Management </t>
  </si>
  <si>
    <t xml:space="preserve">Service Contracts </t>
  </si>
  <si>
    <t xml:space="preserve">Others </t>
  </si>
  <si>
    <t>Low</t>
  </si>
  <si>
    <t>Normal</t>
  </si>
  <si>
    <t xml:space="preserve">Peak </t>
  </si>
  <si>
    <t xml:space="preserve">days </t>
  </si>
  <si>
    <t>Grounds Maintenance</t>
  </si>
  <si>
    <t xml:space="preserve">RA Actions </t>
  </si>
  <si>
    <t xml:space="preserve">Reactive Maintnenance </t>
  </si>
  <si>
    <t xml:space="preserve">Trimming WAAF Site </t>
  </si>
  <si>
    <t xml:space="preserve">Reparis WAAF Site </t>
  </si>
  <si>
    <t xml:space="preserve">Signage WAAF Site </t>
  </si>
  <si>
    <t xml:space="preserve">Reactive Maintenance WAAF Site </t>
  </si>
  <si>
    <t xml:space="preserve">Securing WAAF Site </t>
  </si>
  <si>
    <t xml:space="preserve">Duke Of Leeds Land </t>
  </si>
  <si>
    <t>223 - 7/1 Footpath</t>
  </si>
  <si>
    <t>223 - 5/1 Footpath</t>
  </si>
  <si>
    <t>223 - 8/1 Footpath</t>
  </si>
  <si>
    <t>223 - 9/1 Footpath</t>
  </si>
  <si>
    <t>223 - 3/1 Footpath</t>
  </si>
  <si>
    <t>223 - 11/1 Footpath</t>
  </si>
  <si>
    <t xml:space="preserve">Footpaths General </t>
  </si>
  <si>
    <t xml:space="preserve">Water </t>
  </si>
  <si>
    <t xml:space="preserve">Electricity </t>
  </si>
  <si>
    <t xml:space="preserve">Broadband </t>
  </si>
  <si>
    <t xml:space="preserve">Rective Maintenance </t>
  </si>
  <si>
    <t xml:space="preserve">Air Source Heating Service </t>
  </si>
  <si>
    <t xml:space="preserve">Keyholder </t>
  </si>
  <si>
    <t xml:space="preserve">Business Rates </t>
  </si>
  <si>
    <t>Alarm Moninitoring FIRE</t>
  </si>
  <si>
    <t>Alarm Moninitoring Intruder</t>
  </si>
  <si>
    <t>Alarm servicing FIRE</t>
  </si>
  <si>
    <t xml:space="preserve">KEY HOLDER service </t>
  </si>
  <si>
    <t xml:space="preserve">Insurance </t>
  </si>
  <si>
    <t xml:space="preserve">Solicitors Fees </t>
  </si>
  <si>
    <t xml:space="preserve">Website and Email </t>
  </si>
  <si>
    <t xml:space="preserve">Stationary </t>
  </si>
  <si>
    <t>Training</t>
  </si>
  <si>
    <t xml:space="preserve">Audit Fees </t>
  </si>
  <si>
    <t xml:space="preserve">Travel Costs </t>
  </si>
  <si>
    <t xml:space="preserve">Meeting refreshments </t>
  </si>
  <si>
    <t xml:space="preserve">Postage </t>
  </si>
  <si>
    <t xml:space="preserve">Bank Fees </t>
  </si>
  <si>
    <t>ICO registration</t>
  </si>
  <si>
    <t xml:space="preserve">Room Hire fees </t>
  </si>
  <si>
    <t xml:space="preserve">Fees, CALC, NALC, MVRG, SLCC </t>
  </si>
  <si>
    <t xml:space="preserve">Mobile Telephone </t>
  </si>
  <si>
    <t xml:space="preserve">Councillor Expenses </t>
  </si>
  <si>
    <t>General Admin</t>
  </si>
  <si>
    <t xml:space="preserve">SLCC Conference </t>
  </si>
  <si>
    <t xml:space="preserve">Accountin Softwear </t>
  </si>
  <si>
    <t xml:space="preserve">Microsoft Office </t>
  </si>
  <si>
    <t xml:space="preserve">It Support </t>
  </si>
  <si>
    <t>Other</t>
  </si>
  <si>
    <t xml:space="preserve">Clerks Salary </t>
  </si>
  <si>
    <t>Employers Pension Contributions</t>
  </si>
  <si>
    <t xml:space="preserve">Assistant to the Clerks Salary </t>
  </si>
  <si>
    <t xml:space="preserve">Employers NI Contributions </t>
  </si>
  <si>
    <t xml:space="preserve">Remembrance service </t>
  </si>
  <si>
    <t xml:space="preserve">Youth engagement </t>
  </si>
  <si>
    <t xml:space="preserve">Warm Welcome </t>
  </si>
  <si>
    <t>Community Events</t>
  </si>
  <si>
    <t>Community Hub Event</t>
  </si>
  <si>
    <t xml:space="preserve">Donations </t>
  </si>
  <si>
    <t xml:space="preserve">Remembrance Servcie </t>
  </si>
  <si>
    <t xml:space="preserve">Large Grants </t>
  </si>
  <si>
    <t xml:space="preserve">Emergency Grants </t>
  </si>
  <si>
    <t xml:space="preserve">Other </t>
  </si>
  <si>
    <t>Small Gramts</t>
  </si>
  <si>
    <t xml:space="preserve">Risk Assessments </t>
  </si>
  <si>
    <t xml:space="preserve">Tourist Infomration </t>
  </si>
  <si>
    <t xml:space="preserve">Climate Action Working Group </t>
  </si>
  <si>
    <t xml:space="preserve">Lighthouse Hill </t>
  </si>
  <si>
    <t xml:space="preserve">Bio Diversity Duty </t>
  </si>
  <si>
    <t xml:space="preserve">Election </t>
  </si>
  <si>
    <t xml:space="preserve">Emergency Grant </t>
  </si>
  <si>
    <t xml:space="preserve">Staffing </t>
  </si>
  <si>
    <t xml:space="preserve">Operational reserve </t>
  </si>
  <si>
    <t xml:space="preserve">Future Projects </t>
  </si>
  <si>
    <t xml:space="preserve">CIL </t>
  </si>
  <si>
    <t xml:space="preserve">Area </t>
  </si>
  <si>
    <t>Budget</t>
  </si>
  <si>
    <t xml:space="preserve">Buildings </t>
  </si>
  <si>
    <t xml:space="preserve">Community Engagement </t>
  </si>
  <si>
    <t>S 137</t>
  </si>
  <si>
    <t xml:space="preserve">Income </t>
  </si>
  <si>
    <t xml:space="preserve">Exsisting Funds </t>
  </si>
  <si>
    <t xml:space="preserve">Precept </t>
  </si>
  <si>
    <t xml:space="preserve">Grants </t>
  </si>
  <si>
    <t xml:space="preserve">Vat </t>
  </si>
  <si>
    <t>Donations</t>
  </si>
  <si>
    <t>CIL</t>
  </si>
  <si>
    <t xml:space="preserve">Parish Maintenance </t>
  </si>
  <si>
    <t xml:space="preserve">Window Cleaning </t>
  </si>
  <si>
    <t xml:space="preserve">First Aid Supplies </t>
  </si>
  <si>
    <t>Phone case</t>
  </si>
  <si>
    <t xml:space="preserve">Printing Annual Report </t>
  </si>
  <si>
    <t xml:space="preserve">service contract for Elan City Device </t>
  </si>
  <si>
    <t xml:space="preserve">gt 85 spray </t>
  </si>
  <si>
    <t xml:space="preserve">Waste Collection </t>
  </si>
  <si>
    <t>Broadband</t>
  </si>
  <si>
    <t xml:space="preserve">repair harbour benches </t>
  </si>
  <si>
    <t>July</t>
  </si>
  <si>
    <t xml:space="preserve">Replacement toilet doors </t>
  </si>
  <si>
    <t xml:space="preserve">25/26 Forecast </t>
  </si>
  <si>
    <t xml:space="preserve">26/27 Reccomendation </t>
  </si>
  <si>
    <t xml:space="preserve">   </t>
  </si>
  <si>
    <t>To Date</t>
  </si>
  <si>
    <t xml:space="preserve">Todate </t>
  </si>
  <si>
    <t>25/26 forecast</t>
  </si>
  <si>
    <t xml:space="preserve">todate </t>
  </si>
  <si>
    <t>Forecast</t>
  </si>
  <si>
    <t xml:space="preserve">Reccomendation </t>
  </si>
  <si>
    <t xml:space="preserve">Forecast </t>
  </si>
  <si>
    <t>WAAF Site</t>
  </si>
  <si>
    <t xml:space="preserve">Electronic Equpment </t>
  </si>
  <si>
    <t xml:space="preserve">Reccomended </t>
  </si>
  <si>
    <t xml:space="preserve">forecast </t>
  </si>
  <si>
    <t>reccomended</t>
  </si>
  <si>
    <t>budget</t>
  </si>
  <si>
    <t>forecast</t>
  </si>
  <si>
    <t>todate</t>
  </si>
  <si>
    <t xml:space="preserve">reccomended </t>
  </si>
  <si>
    <t xml:space="preserve">32.4 % of total staffing budget </t>
  </si>
  <si>
    <t xml:space="preserve">Admin </t>
  </si>
  <si>
    <t>Total</t>
  </si>
  <si>
    <t xml:space="preserve">Projects </t>
  </si>
  <si>
    <t xml:space="preserve">Reserves </t>
  </si>
  <si>
    <t xml:space="preserve">Election Reserve </t>
  </si>
  <si>
    <t xml:space="preserve">Staffing Reserve </t>
  </si>
  <si>
    <t xml:space="preserve">Operational Reserve </t>
  </si>
  <si>
    <t>Future Projects Fund</t>
  </si>
  <si>
    <t xml:space="preserve">TOTAL BUDGET </t>
  </si>
  <si>
    <t xml:space="preserve">24/25 Budget </t>
  </si>
  <si>
    <t xml:space="preserve"> 25/26 Budget </t>
  </si>
  <si>
    <t xml:space="preserve">Forecast Expenditure to end of 25/26 </t>
  </si>
  <si>
    <t xml:space="preserve"> Budget Reccomendation  26/27</t>
  </si>
  <si>
    <t xml:space="preserve">1/4 of the cost of replacing the IT equipment in the prish office (should be increased by the same amount every year for a further 3 years to build a pot of £ 33700) </t>
  </si>
  <si>
    <t xml:space="preserve">1/15 of the csost of replacing the solar arrary ad batteries ( should be increased by the same amount = 5% every year for 15 years) </t>
  </si>
  <si>
    <t xml:space="preserve">1/15 of the csost of replacing the air source heat pumps and assocyiate equiplemt  ( should be increased by the same amount = 5% every year for 15 years) </t>
  </si>
  <si>
    <t xml:space="preserve">1/10 of the csost of replacing the office furniture ( should be increased by the same amount = 5% every year for 15 years) </t>
  </si>
  <si>
    <t xml:space="preserve">WAAF Site </t>
  </si>
  <si>
    <t>Defib Supplies</t>
  </si>
  <si>
    <t xml:space="preserve">1/10th of cost to of replacing  both current defibs to replace equipment as required ( should be increased by the same amount = 5% every year for 10 years) </t>
  </si>
  <si>
    <t xml:space="preserve">Defiib (renewals, repairs, maintenance) </t>
  </si>
  <si>
    <t xml:space="preserve">Odfficer  Furniture (renewals, repairs, maintenance) </t>
  </si>
  <si>
    <t xml:space="preserve">Air Source Heat Pump (renewals, repairs, maintenance) </t>
  </si>
  <si>
    <t xml:space="preserve">Solar Array &amp; Battery (renewals, repairs, maintenance) </t>
  </si>
  <si>
    <t xml:space="preserve">Defib (Purchase) </t>
  </si>
  <si>
    <t xml:space="preserve">To build a fund the add to the defibrillator circuit in the parish </t>
  </si>
  <si>
    <t xml:space="preserve">Expanding Defib Network </t>
  </si>
  <si>
    <t xml:space="preserve">Renewals, Repairs, Maintenance </t>
  </si>
  <si>
    <t>Income</t>
  </si>
  <si>
    <t>Amount</t>
  </si>
  <si>
    <t>Forecast Existing funds</t>
  </si>
  <si>
    <t>Forecact Existing funds</t>
  </si>
  <si>
    <t xml:space="preserve">Bank Interest  </t>
  </si>
  <si>
    <t xml:space="preserve">.gov donations </t>
  </si>
  <si>
    <t xml:space="preserve">Hub Hire </t>
  </si>
  <si>
    <t xml:space="preserve">Precept Request </t>
  </si>
  <si>
    <t xml:space="preserve">25/26 forecast expenditure </t>
  </si>
  <si>
    <t xml:space="preserve">Forecast Reserves @ 31st March 2026 </t>
  </si>
  <si>
    <t xml:space="preserve">INSURANCE EXCESS </t>
  </si>
  <si>
    <t xml:space="preserve">RECRUITMENT </t>
  </si>
  <si>
    <t xml:space="preserve">Insurance Excess </t>
  </si>
  <si>
    <t>21/22</t>
  </si>
  <si>
    <t>22/23</t>
  </si>
  <si>
    <t>23/24</t>
  </si>
  <si>
    <t>24/25</t>
  </si>
  <si>
    <t>Over all</t>
  </si>
  <si>
    <t xml:space="preserve">Increase on </t>
  </si>
  <si>
    <t xml:space="preserve">previous year </t>
  </si>
  <si>
    <t>No of Band D equivalent Properties *</t>
  </si>
  <si>
    <t xml:space="preserve"> *Based on 99.1% Collection Rate </t>
  </si>
  <si>
    <t>Precept per annum</t>
  </si>
  <si>
    <t xml:space="preserve"> * per Band D Property </t>
  </si>
  <si>
    <t>Precept per month</t>
  </si>
  <si>
    <t>Precept per week</t>
  </si>
  <si>
    <t>% Increase</t>
  </si>
  <si>
    <t>26/27</t>
  </si>
  <si>
    <t xml:space="preserve">percentage of annual running costs </t>
  </si>
  <si>
    <t xml:space="preserve">TOTAL </t>
  </si>
  <si>
    <t>Comparison of potential Precept Amounts for 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</si>
</sst>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 &quot;[$£-809]* #,##0.00&quot; &quot;;&quot;-&quot;[$£-809]* #,##0.00&quot; &quot;;&quot; &quot;[$£-809]* &quot;-&quot;#&quot; &quot;;&quot; &quot;@&quot; &quot;"/>
    <numFmt numFmtId="165" formatCode="#,##0.0"/>
    <numFmt numFmtId="166" formatCode="[$£-809]#,##0.00;[Red]&quot;-&quot;[$£-809]#,##0.00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theme="0"/>
      <name val="Calibri"/>
      <family val="2"/>
    </font>
    <font>
      <sz val="16"/>
      <color theme="1"/>
      <name val="Aptos Narrow"/>
      <family val="2"/>
      <scheme val="minor"/>
    </font>
    <font>
      <sz val="12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0CECE"/>
        <bgColor rgb="FFD0CECE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/>
        <bgColor rgb="FFD0CE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8CBA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8CBAD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10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5" xfId="0" applyBorder="1" applyAlignment="1">
      <alignment horizontal="left"/>
    </xf>
    <xf numFmtId="43" fontId="3" fillId="0" borderId="1" xfId="0" applyNumberFormat="1" applyFont="1" applyBorder="1"/>
    <xf numFmtId="44" fontId="3" fillId="0" borderId="1" xfId="0" applyNumberFormat="1" applyFont="1" applyBorder="1"/>
    <xf numFmtId="43" fontId="3" fillId="0" borderId="2" xfId="0" applyNumberFormat="1" applyFont="1" applyBorder="1"/>
    <xf numFmtId="44" fontId="3" fillId="0" borderId="7" xfId="0" applyNumberFormat="1" applyFont="1" applyBorder="1"/>
    <xf numFmtId="43" fontId="4" fillId="0" borderId="1" xfId="0" applyNumberFormat="1" applyFont="1" applyBorder="1"/>
    <xf numFmtId="44" fontId="4" fillId="0" borderId="1" xfId="0" applyNumberFormat="1" applyFont="1" applyBorder="1"/>
    <xf numFmtId="0" fontId="3" fillId="0" borderId="6" xfId="0" applyFont="1" applyBorder="1"/>
    <xf numFmtId="0" fontId="3" fillId="0" borderId="0" xfId="0" applyFont="1"/>
    <xf numFmtId="44" fontId="0" fillId="0" borderId="0" xfId="0" applyNumberFormat="1"/>
    <xf numFmtId="14" fontId="4" fillId="0" borderId="0" xfId="0" applyNumberFormat="1" applyFont="1"/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9" fontId="0" fillId="0" borderId="0" xfId="1" applyFont="1"/>
    <xf numFmtId="10" fontId="2" fillId="0" borderId="0" xfId="0" applyNumberFormat="1" applyFont="1"/>
    <xf numFmtId="10" fontId="0" fillId="0" borderId="0" xfId="0" applyNumberFormat="1"/>
    <xf numFmtId="10" fontId="3" fillId="0" borderId="0" xfId="0" applyNumberFormat="1" applyFont="1"/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0" fontId="7" fillId="0" borderId="0" xfId="2" applyFont="1" applyAlignment="1">
      <alignment vertical="center" wrapText="1"/>
    </xf>
    <xf numFmtId="164" fontId="8" fillId="0" borderId="0" xfId="2" applyNumberFormat="1" applyFont="1" applyAlignment="1">
      <alignment horizontal="right" vertical="center" wrapText="1"/>
    </xf>
    <xf numFmtId="44" fontId="8" fillId="0" borderId="0" xfId="2" applyNumberFormat="1" applyFont="1" applyAlignment="1">
      <alignment vertical="center" wrapText="1"/>
    </xf>
    <xf numFmtId="164" fontId="8" fillId="2" borderId="0" xfId="2" applyNumberFormat="1" applyFont="1" applyFill="1" applyAlignment="1">
      <alignment horizontal="right" vertical="center" wrapText="1"/>
    </xf>
    <xf numFmtId="164" fontId="8" fillId="0" borderId="8" xfId="2" applyNumberFormat="1" applyFont="1" applyBorder="1" applyAlignment="1">
      <alignment horizontal="right" vertical="center" wrapText="1"/>
    </xf>
    <xf numFmtId="44" fontId="8" fillId="0" borderId="8" xfId="2" applyNumberFormat="1" applyFont="1" applyBorder="1"/>
    <xf numFmtId="44" fontId="8" fillId="0" borderId="0" xfId="2" applyNumberFormat="1" applyFont="1"/>
    <xf numFmtId="44" fontId="6" fillId="0" borderId="0" xfId="2" applyNumberFormat="1"/>
    <xf numFmtId="164" fontId="8" fillId="0" borderId="9" xfId="2" applyNumberFormat="1" applyFont="1" applyBorder="1" applyAlignment="1">
      <alignment horizontal="right" vertical="center" wrapText="1"/>
    </xf>
    <xf numFmtId="44" fontId="6" fillId="0" borderId="9" xfId="2" applyNumberFormat="1" applyBorder="1"/>
    <xf numFmtId="164" fontId="8" fillId="0" borderId="10" xfId="2" applyNumberFormat="1" applyFont="1" applyBorder="1" applyAlignment="1">
      <alignment horizontal="right" vertical="center" wrapText="1"/>
    </xf>
    <xf numFmtId="0" fontId="9" fillId="3" borderId="0" xfId="2" applyFont="1" applyFill="1" applyAlignment="1">
      <alignment vertical="center" wrapText="1"/>
    </xf>
    <xf numFmtId="164" fontId="8" fillId="4" borderId="0" xfId="2" applyNumberFormat="1" applyFont="1" applyFill="1" applyAlignment="1">
      <alignment horizontal="right" vertical="center" wrapText="1"/>
    </xf>
    <xf numFmtId="164" fontId="8" fillId="3" borderId="0" xfId="2" applyNumberFormat="1" applyFont="1" applyFill="1" applyAlignment="1">
      <alignment horizontal="right" vertical="center" wrapText="1"/>
    </xf>
    <xf numFmtId="0" fontId="7" fillId="3" borderId="0" xfId="2" applyFont="1" applyFill="1" applyAlignment="1">
      <alignment vertical="center" wrapText="1"/>
    </xf>
    <xf numFmtId="164" fontId="8" fillId="5" borderId="0" xfId="2" applyNumberFormat="1" applyFont="1" applyFill="1" applyAlignment="1">
      <alignment horizontal="right" vertical="center" wrapText="1"/>
    </xf>
    <xf numFmtId="164" fontId="8" fillId="6" borderId="0" xfId="2" applyNumberFormat="1" applyFont="1" applyFill="1" applyAlignment="1">
      <alignment horizontal="right" vertical="center" wrapText="1"/>
    </xf>
    <xf numFmtId="44" fontId="10" fillId="0" borderId="0" xfId="2" applyNumberFormat="1" applyFont="1"/>
    <xf numFmtId="164" fontId="11" fillId="0" borderId="0" xfId="2" applyNumberFormat="1" applyFont="1" applyAlignment="1">
      <alignment horizontal="right" vertical="center" wrapText="1"/>
    </xf>
    <xf numFmtId="0" fontId="7" fillId="0" borderId="0" xfId="2" applyFont="1" applyAlignment="1">
      <alignment wrapText="1"/>
    </xf>
    <xf numFmtId="164" fontId="7" fillId="0" borderId="11" xfId="2" applyNumberFormat="1" applyFont="1" applyBorder="1" applyAlignment="1">
      <alignment wrapText="1"/>
    </xf>
    <xf numFmtId="164" fontId="7" fillId="0" borderId="11" xfId="2" applyNumberFormat="1" applyFont="1" applyBorder="1" applyAlignment="1">
      <alignment horizontal="right" vertical="center" wrapText="1"/>
    </xf>
    <xf numFmtId="44" fontId="7" fillId="0" borderId="8" xfId="2" applyNumberFormat="1" applyFont="1" applyBorder="1"/>
    <xf numFmtId="164" fontId="8" fillId="4" borderId="0" xfId="2" applyNumberFormat="1" applyFont="1" applyFill="1" applyAlignment="1">
      <alignment horizontal="center" vertical="center" wrapText="1"/>
    </xf>
    <xf numFmtId="164" fontId="8" fillId="3" borderId="0" xfId="2" applyNumberFormat="1" applyFont="1" applyFill="1" applyAlignment="1">
      <alignment horizontal="center" vertical="center" wrapText="1"/>
    </xf>
    <xf numFmtId="44" fontId="8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3" borderId="0" xfId="2" applyFont="1" applyFill="1" applyAlignment="1">
      <alignment horizontal="left" vertical="center" wrapText="1"/>
    </xf>
    <xf numFmtId="44" fontId="12" fillId="0" borderId="0" xfId="0" applyNumberFormat="1" applyFont="1"/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vertical="center"/>
    </xf>
    <xf numFmtId="165" fontId="8" fillId="0" borderId="15" xfId="2" applyNumberFormat="1" applyFont="1" applyBorder="1" applyAlignment="1">
      <alignment horizontal="right" vertical="center"/>
    </xf>
    <xf numFmtId="0" fontId="13" fillId="7" borderId="14" xfId="2" applyFont="1" applyFill="1" applyBorder="1" applyAlignment="1">
      <alignment vertical="center"/>
    </xf>
    <xf numFmtId="4" fontId="13" fillId="7" borderId="15" xfId="2" applyNumberFormat="1" applyFont="1" applyFill="1" applyBorder="1" applyAlignment="1">
      <alignment horizontal="right" vertical="center"/>
    </xf>
    <xf numFmtId="0" fontId="8" fillId="0" borderId="15" xfId="2" applyFont="1" applyBorder="1" applyAlignment="1">
      <alignment vertical="center"/>
    </xf>
    <xf numFmtId="0" fontId="8" fillId="0" borderId="15" xfId="2" applyFont="1" applyBorder="1" applyAlignment="1">
      <alignment horizontal="right" vertical="center"/>
    </xf>
    <xf numFmtId="0" fontId="7" fillId="0" borderId="14" xfId="2" applyFont="1" applyBorder="1" applyAlignment="1">
      <alignment vertical="center"/>
    </xf>
    <xf numFmtId="165" fontId="8" fillId="8" borderId="15" xfId="2" applyNumberFormat="1" applyFont="1" applyFill="1" applyBorder="1" applyAlignment="1">
      <alignment horizontal="right" vertical="center"/>
    </xf>
    <xf numFmtId="0" fontId="6" fillId="0" borderId="0" xfId="2"/>
    <xf numFmtId="4" fontId="8" fillId="0" borderId="15" xfId="2" applyNumberFormat="1" applyFont="1" applyBorder="1" applyAlignment="1">
      <alignment horizontal="right" vertical="center"/>
    </xf>
    <xf numFmtId="0" fontId="1" fillId="9" borderId="0" xfId="0" applyFont="1" applyFill="1" applyAlignment="1">
      <alignment horizontal="center"/>
    </xf>
    <xf numFmtId="0" fontId="0" fillId="9" borderId="0" xfId="0" applyFill="1"/>
    <xf numFmtId="44" fontId="8" fillId="0" borderId="15" xfId="2" applyNumberFormat="1" applyFont="1" applyBorder="1" applyAlignment="1">
      <alignment horizontal="right" vertical="center"/>
    </xf>
    <xf numFmtId="44" fontId="0" fillId="0" borderId="8" xfId="0" applyNumberFormat="1" applyBorder="1"/>
    <xf numFmtId="0" fontId="6" fillId="0" borderId="0" xfId="2" applyAlignment="1">
      <alignment vertical="center"/>
    </xf>
    <xf numFmtId="0" fontId="7" fillId="0" borderId="1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10" borderId="3" xfId="2" applyFont="1" applyFill="1" applyBorder="1" applyAlignment="1">
      <alignment horizontal="center" vertical="center"/>
    </xf>
    <xf numFmtId="0" fontId="7" fillId="10" borderId="20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1" borderId="21" xfId="2" applyFont="1" applyFill="1" applyBorder="1" applyAlignment="1">
      <alignment horizontal="center" vertical="center"/>
    </xf>
    <xf numFmtId="0" fontId="7" fillId="12" borderId="21" xfId="2" applyFont="1" applyFill="1" applyBorder="1" applyAlignment="1">
      <alignment horizontal="center" vertical="center"/>
    </xf>
    <xf numFmtId="0" fontId="7" fillId="12" borderId="12" xfId="2" applyFont="1" applyFill="1" applyBorder="1" applyAlignment="1">
      <alignment horizontal="center" vertical="center"/>
    </xf>
    <xf numFmtId="0" fontId="14" fillId="0" borderId="21" xfId="2" applyFont="1" applyBorder="1" applyAlignment="1">
      <alignment vertical="center"/>
    </xf>
    <xf numFmtId="166" fontId="15" fillId="0" borderId="19" xfId="2" applyNumberFormat="1" applyFont="1" applyBorder="1" applyAlignment="1">
      <alignment horizontal="center" vertical="center"/>
    </xf>
    <xf numFmtId="4" fontId="15" fillId="0" borderId="13" xfId="2" applyNumberFormat="1" applyFont="1" applyBorder="1" applyAlignment="1">
      <alignment horizontal="center"/>
    </xf>
    <xf numFmtId="4" fontId="15" fillId="0" borderId="15" xfId="2" applyNumberFormat="1" applyFont="1" applyBorder="1" applyAlignment="1">
      <alignment horizontal="center"/>
    </xf>
    <xf numFmtId="166" fontId="15" fillId="0" borderId="22" xfId="2" applyNumberFormat="1" applyFont="1" applyBorder="1" applyAlignment="1">
      <alignment horizontal="center" vertical="center"/>
    </xf>
    <xf numFmtId="166" fontId="15" fillId="10" borderId="12" xfId="2" applyNumberFormat="1" applyFont="1" applyFill="1" applyBorder="1" applyAlignment="1">
      <alignment horizontal="center" vertical="center"/>
    </xf>
    <xf numFmtId="166" fontId="15" fillId="10" borderId="0" xfId="2" applyNumberFormat="1" applyFont="1" applyFill="1" applyAlignment="1">
      <alignment horizontal="center" vertical="center"/>
    </xf>
    <xf numFmtId="166" fontId="15" fillId="10" borderId="23" xfId="2" applyNumberFormat="1" applyFont="1" applyFill="1" applyBorder="1" applyAlignment="1">
      <alignment horizontal="center" vertical="center"/>
    </xf>
    <xf numFmtId="166" fontId="15" fillId="11" borderId="24" xfId="2" applyNumberFormat="1" applyFont="1" applyFill="1" applyBorder="1" applyAlignment="1">
      <alignment horizontal="center" vertical="center"/>
    </xf>
    <xf numFmtId="166" fontId="15" fillId="12" borderId="24" xfId="2" applyNumberFormat="1" applyFont="1" applyFill="1" applyBorder="1" applyAlignment="1">
      <alignment horizontal="center" vertical="center"/>
    </xf>
    <xf numFmtId="166" fontId="15" fillId="12" borderId="25" xfId="2" applyNumberFormat="1" applyFont="1" applyFill="1" applyBorder="1" applyAlignment="1">
      <alignment horizontal="center" vertical="center"/>
    </xf>
    <xf numFmtId="0" fontId="14" fillId="0" borderId="24" xfId="2" applyFont="1" applyBorder="1" applyAlignment="1">
      <alignment vertical="center" wrapText="1"/>
    </xf>
    <xf numFmtId="10" fontId="8" fillId="10" borderId="20" xfId="2" applyNumberFormat="1" applyFont="1" applyFill="1" applyBorder="1" applyAlignment="1">
      <alignment horizontal="center" vertical="center"/>
    </xf>
    <xf numFmtId="10" fontId="8" fillId="10" borderId="28" xfId="2" applyNumberFormat="1" applyFont="1" applyFill="1" applyBorder="1" applyAlignment="1">
      <alignment horizontal="center" vertical="center"/>
    </xf>
    <xf numFmtId="10" fontId="8" fillId="12" borderId="27" xfId="2" applyNumberFormat="1" applyFont="1" applyFill="1" applyBorder="1" applyAlignment="1">
      <alignment horizontal="center" vertical="center"/>
    </xf>
    <xf numFmtId="10" fontId="8" fillId="12" borderId="26" xfId="2" applyNumberFormat="1" applyFont="1" applyFill="1" applyBorder="1" applyAlignment="1">
      <alignment horizontal="center" vertical="center"/>
    </xf>
    <xf numFmtId="10" fontId="8" fillId="12" borderId="29" xfId="2" applyNumberFormat="1" applyFont="1" applyFill="1" applyBorder="1" applyAlignment="1">
      <alignment horizontal="center" vertical="center"/>
    </xf>
    <xf numFmtId="10" fontId="8" fillId="12" borderId="24" xfId="2" applyNumberFormat="1" applyFont="1" applyFill="1" applyBorder="1" applyAlignment="1">
      <alignment horizontal="center" vertical="center"/>
    </xf>
    <xf numFmtId="10" fontId="8" fillId="12" borderId="25" xfId="2" applyNumberFormat="1" applyFont="1" applyFill="1" applyBorder="1" applyAlignment="1">
      <alignment horizontal="center" vertical="center"/>
    </xf>
    <xf numFmtId="10" fontId="8" fillId="12" borderId="30" xfId="2" applyNumberFormat="1" applyFont="1" applyFill="1" applyBorder="1" applyAlignment="1">
      <alignment horizontal="center" vertical="center"/>
    </xf>
    <xf numFmtId="0" fontId="14" fillId="0" borderId="31" xfId="2" applyFont="1" applyBorder="1" applyAlignment="1">
      <alignment vertical="center" wrapText="1"/>
    </xf>
    <xf numFmtId="10" fontId="8" fillId="10" borderId="23" xfId="2" applyNumberFormat="1" applyFont="1" applyFill="1" applyBorder="1" applyAlignment="1">
      <alignment horizontal="center" vertical="center"/>
    </xf>
    <xf numFmtId="10" fontId="8" fillId="12" borderId="15" xfId="2" applyNumberFormat="1" applyFont="1" applyFill="1" applyBorder="1" applyAlignment="1">
      <alignment horizontal="center" vertical="center"/>
    </xf>
    <xf numFmtId="0" fontId="8" fillId="10" borderId="32" xfId="2" applyFont="1" applyFill="1" applyBorder="1" applyAlignment="1">
      <alignment horizontal="center" vertical="center"/>
    </xf>
    <xf numFmtId="0" fontId="8" fillId="12" borderId="27" xfId="2" applyFont="1" applyFill="1" applyBorder="1" applyAlignment="1">
      <alignment horizontal="center" vertical="center"/>
    </xf>
    <xf numFmtId="0" fontId="8" fillId="12" borderId="26" xfId="2" applyFont="1" applyFill="1" applyBorder="1" applyAlignment="1">
      <alignment horizontal="center" vertical="center"/>
    </xf>
    <xf numFmtId="0" fontId="8" fillId="12" borderId="30" xfId="2" applyFont="1" applyFill="1" applyBorder="1" applyAlignment="1">
      <alignment horizontal="center" vertical="center"/>
    </xf>
    <xf numFmtId="0" fontId="8" fillId="10" borderId="33" xfId="2" applyFont="1" applyFill="1" applyBorder="1" applyAlignment="1">
      <alignment horizontal="center" vertical="center"/>
    </xf>
    <xf numFmtId="0" fontId="8" fillId="12" borderId="31" xfId="2" applyFont="1" applyFill="1" applyBorder="1" applyAlignment="1">
      <alignment horizontal="center" vertical="center"/>
    </xf>
    <xf numFmtId="0" fontId="8" fillId="12" borderId="14" xfId="2" applyFont="1" applyFill="1" applyBorder="1" applyAlignment="1">
      <alignment horizontal="center" vertical="center"/>
    </xf>
    <xf numFmtId="0" fontId="8" fillId="12" borderId="15" xfId="2" applyFont="1" applyFill="1" applyBorder="1" applyAlignment="1">
      <alignment horizontal="center" vertical="center"/>
    </xf>
    <xf numFmtId="166" fontId="8" fillId="0" borderId="34" xfId="2" applyNumberFormat="1" applyFont="1" applyBorder="1" applyAlignment="1">
      <alignment horizontal="center" vertical="center"/>
    </xf>
    <xf numFmtId="166" fontId="8" fillId="0" borderId="15" xfId="2" applyNumberFormat="1" applyFont="1" applyBorder="1" applyAlignment="1">
      <alignment horizontal="center" vertical="center"/>
    </xf>
    <xf numFmtId="166" fontId="8" fillId="10" borderId="15" xfId="2" applyNumberFormat="1" applyFont="1" applyFill="1" applyBorder="1" applyAlignment="1">
      <alignment horizontal="center" vertical="center"/>
    </xf>
    <xf numFmtId="166" fontId="8" fillId="11" borderId="15" xfId="2" applyNumberFormat="1" applyFont="1" applyFill="1" applyBorder="1" applyAlignment="1">
      <alignment horizontal="center" vertical="center"/>
    </xf>
    <xf numFmtId="166" fontId="8" fillId="12" borderId="15" xfId="2" applyNumberFormat="1" applyFont="1" applyFill="1" applyBorder="1" applyAlignment="1">
      <alignment horizontal="center" vertical="center"/>
    </xf>
    <xf numFmtId="0" fontId="16" fillId="0" borderId="14" xfId="2" applyFont="1" applyBorder="1" applyAlignment="1">
      <alignment vertical="center" wrapText="1"/>
    </xf>
    <xf numFmtId="166" fontId="8" fillId="0" borderId="35" xfId="2" applyNumberFormat="1" applyFont="1" applyBorder="1" applyAlignment="1">
      <alignment horizontal="center" vertical="center"/>
    </xf>
    <xf numFmtId="0" fontId="14" fillId="0" borderId="31" xfId="2" applyFont="1" applyBorder="1" applyAlignment="1">
      <alignment vertical="center"/>
    </xf>
    <xf numFmtId="10" fontId="8" fillId="0" borderId="23" xfId="2" applyNumberFormat="1" applyFont="1" applyBorder="1" applyAlignment="1">
      <alignment horizontal="center" vertical="center"/>
    </xf>
    <xf numFmtId="10" fontId="8" fillId="0" borderId="15" xfId="2" applyNumberFormat="1" applyFont="1" applyBorder="1" applyAlignment="1">
      <alignment horizontal="center" vertical="center"/>
    </xf>
    <xf numFmtId="10" fontId="8" fillId="10" borderId="15" xfId="2" applyNumberFormat="1" applyFont="1" applyFill="1" applyBorder="1" applyAlignment="1">
      <alignment horizontal="center" vertical="center"/>
    </xf>
    <xf numFmtId="10" fontId="8" fillId="11" borderId="15" xfId="2" applyNumberFormat="1" applyFont="1" applyFill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166" fontId="8" fillId="0" borderId="22" xfId="2" applyNumberFormat="1" applyFont="1" applyBorder="1" applyAlignment="1">
      <alignment horizontal="center" vertical="center"/>
    </xf>
    <xf numFmtId="166" fontId="15" fillId="10" borderId="17" xfId="2" applyNumberFormat="1" applyFont="1" applyFill="1" applyBorder="1" applyAlignment="1">
      <alignment horizontal="center" vertical="center"/>
    </xf>
    <xf numFmtId="10" fontId="8" fillId="0" borderId="22" xfId="2" applyNumberFormat="1" applyFont="1" applyBorder="1" applyAlignment="1">
      <alignment horizontal="center" vertical="center"/>
    </xf>
    <xf numFmtId="0" fontId="7" fillId="10" borderId="17" xfId="2" applyFont="1" applyFill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166" fontId="8" fillId="0" borderId="19" xfId="2" applyNumberFormat="1" applyFont="1" applyBorder="1" applyAlignment="1">
      <alignment horizontal="center" vertical="center"/>
    </xf>
    <xf numFmtId="10" fontId="8" fillId="0" borderId="19" xfId="2" applyNumberFormat="1" applyFont="1" applyBorder="1" applyAlignment="1">
      <alignment horizontal="center" vertical="center"/>
    </xf>
    <xf numFmtId="0" fontId="8" fillId="10" borderId="20" xfId="2" applyFont="1" applyFill="1" applyBorder="1" applyAlignment="1">
      <alignment horizontal="center" vertical="center"/>
    </xf>
    <xf numFmtId="0" fontId="8" fillId="10" borderId="23" xfId="2" applyFont="1" applyFill="1" applyBorder="1" applyAlignment="1">
      <alignment horizontal="center" vertical="center"/>
    </xf>
    <xf numFmtId="0" fontId="7" fillId="10" borderId="18" xfId="2" applyFont="1" applyFill="1" applyBorder="1" applyAlignment="1">
      <alignment vertical="center" wrapText="1"/>
    </xf>
    <xf numFmtId="10" fontId="8" fillId="11" borderId="42" xfId="2" applyNumberFormat="1" applyFont="1" applyFill="1" applyBorder="1" applyAlignment="1">
      <alignment vertical="center"/>
    </xf>
    <xf numFmtId="10" fontId="8" fillId="11" borderId="0" xfId="2" applyNumberFormat="1" applyFont="1" applyFill="1" applyAlignment="1">
      <alignment horizontal="center" vertical="center"/>
    </xf>
    <xf numFmtId="0" fontId="8" fillId="11" borderId="10" xfId="2" applyFont="1" applyFill="1" applyBorder="1" applyAlignment="1">
      <alignment horizontal="center" vertical="center"/>
    </xf>
    <xf numFmtId="0" fontId="8" fillId="11" borderId="22" xfId="2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43" fontId="3" fillId="0" borderId="43" xfId="0" applyNumberFormat="1" applyFont="1" applyBorder="1"/>
    <xf numFmtId="43" fontId="3" fillId="0" borderId="44" xfId="0" applyNumberFormat="1" applyFont="1" applyBorder="1"/>
    <xf numFmtId="44" fontId="3" fillId="0" borderId="45" xfId="0" applyNumberFormat="1" applyFont="1" applyBorder="1"/>
    <xf numFmtId="0" fontId="3" fillId="0" borderId="1" xfId="0" applyFont="1" applyBorder="1"/>
    <xf numFmtId="0" fontId="0" fillId="2" borderId="1" xfId="0" applyFill="1" applyBorder="1"/>
    <xf numFmtId="0" fontId="3" fillId="2" borderId="1" xfId="0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166" fontId="15" fillId="10" borderId="18" xfId="2" applyNumberFormat="1" applyFont="1" applyFill="1" applyBorder="1" applyAlignment="1">
      <alignment horizontal="center" vertical="center"/>
    </xf>
    <xf numFmtId="166" fontId="15" fillId="10" borderId="47" xfId="2" applyNumberFormat="1" applyFont="1" applyFill="1" applyBorder="1" applyAlignment="1">
      <alignment horizontal="center" vertical="center"/>
    </xf>
    <xf numFmtId="0" fontId="7" fillId="13" borderId="42" xfId="2" applyFont="1" applyFill="1" applyBorder="1" applyAlignment="1">
      <alignment horizontal="center" vertical="center"/>
    </xf>
    <xf numFmtId="166" fontId="15" fillId="13" borderId="19" xfId="2" applyNumberFormat="1" applyFont="1" applyFill="1" applyBorder="1" applyAlignment="1">
      <alignment horizontal="center" vertical="center"/>
    </xf>
    <xf numFmtId="10" fontId="8" fillId="13" borderId="32" xfId="2" applyNumberFormat="1" applyFont="1" applyFill="1" applyBorder="1" applyAlignment="1">
      <alignment horizontal="center" vertical="center"/>
    </xf>
    <xf numFmtId="10" fontId="8" fillId="13" borderId="28" xfId="2" applyNumberFormat="1" applyFont="1" applyFill="1" applyBorder="1" applyAlignment="1">
      <alignment horizontal="center" vertical="center"/>
    </xf>
    <xf numFmtId="0" fontId="8" fillId="13" borderId="20" xfId="2" applyFont="1" applyFill="1" applyBorder="1" applyAlignment="1">
      <alignment horizontal="center" vertical="center"/>
    </xf>
    <xf numFmtId="0" fontId="8" fillId="13" borderId="23" xfId="2" applyFont="1" applyFill="1" applyBorder="1" applyAlignment="1">
      <alignment horizontal="center" vertical="center"/>
    </xf>
    <xf numFmtId="166" fontId="8" fillId="13" borderId="15" xfId="2" applyNumberFormat="1" applyFont="1" applyFill="1" applyBorder="1" applyAlignment="1">
      <alignment horizontal="center" vertical="center"/>
    </xf>
    <xf numFmtId="10" fontId="8" fillId="13" borderId="15" xfId="2" applyNumberFormat="1" applyFont="1" applyFill="1" applyBorder="1" applyAlignment="1">
      <alignment horizontal="center" vertical="center"/>
    </xf>
    <xf numFmtId="0" fontId="7" fillId="13" borderId="3" xfId="2" applyFont="1" applyFill="1" applyBorder="1" applyAlignment="1">
      <alignment horizontal="center" vertical="center"/>
    </xf>
    <xf numFmtId="166" fontId="15" fillId="13" borderId="21" xfId="2" applyNumberFormat="1" applyFont="1" applyFill="1" applyBorder="1" applyAlignment="1">
      <alignment horizontal="center" vertical="center"/>
    </xf>
    <xf numFmtId="0" fontId="7" fillId="13" borderId="20" xfId="2" applyFont="1" applyFill="1" applyBorder="1" applyAlignment="1">
      <alignment horizontal="center" vertical="center"/>
    </xf>
    <xf numFmtId="166" fontId="15" fillId="13" borderId="12" xfId="2" applyNumberFormat="1" applyFont="1" applyFill="1" applyBorder="1" applyAlignment="1">
      <alignment horizontal="center" vertical="center"/>
    </xf>
    <xf numFmtId="10" fontId="8" fillId="13" borderId="23" xfId="2" applyNumberFormat="1" applyFont="1" applyFill="1" applyBorder="1" applyAlignment="1">
      <alignment horizontal="center" vertical="center"/>
    </xf>
    <xf numFmtId="0" fontId="7" fillId="13" borderId="19" xfId="2" applyFont="1" applyFill="1" applyBorder="1" applyAlignment="1">
      <alignment horizontal="center" vertical="center"/>
    </xf>
    <xf numFmtId="0" fontId="8" fillId="13" borderId="32" xfId="2" applyFont="1" applyFill="1" applyBorder="1" applyAlignment="1">
      <alignment horizontal="center" vertical="center"/>
    </xf>
    <xf numFmtId="0" fontId="8" fillId="13" borderId="33" xfId="2" applyFont="1" applyFill="1" applyBorder="1" applyAlignment="1">
      <alignment horizontal="center" vertical="center"/>
    </xf>
    <xf numFmtId="0" fontId="7" fillId="14" borderId="16" xfId="2" applyFont="1" applyFill="1" applyBorder="1" applyAlignment="1">
      <alignment horizontal="center" vertical="center"/>
    </xf>
    <xf numFmtId="166" fontId="15" fillId="14" borderId="6" xfId="2" applyNumberFormat="1" applyFont="1" applyFill="1" applyBorder="1" applyAlignment="1">
      <alignment horizontal="center" vertical="center"/>
    </xf>
    <xf numFmtId="10" fontId="8" fillId="14" borderId="20" xfId="2" applyNumberFormat="1" applyFont="1" applyFill="1" applyBorder="1" applyAlignment="1">
      <alignment vertical="center"/>
    </xf>
    <xf numFmtId="10" fontId="8" fillId="14" borderId="23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6" fillId="0" borderId="13" xfId="2" applyFont="1" applyBorder="1" applyAlignment="1">
      <alignment horizontal="center" vertical="center" wrapText="1"/>
    </xf>
    <xf numFmtId="10" fontId="8" fillId="0" borderId="39" xfId="2" applyNumberFormat="1" applyFont="1" applyBorder="1" applyAlignment="1">
      <alignment horizontal="center" vertical="center"/>
    </xf>
    <xf numFmtId="10" fontId="8" fillId="0" borderId="37" xfId="2" applyNumberFormat="1" applyFont="1" applyBorder="1" applyAlignment="1">
      <alignment horizontal="center" vertical="center"/>
    </xf>
    <xf numFmtId="10" fontId="8" fillId="0" borderId="40" xfId="2" applyNumberFormat="1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10" fontId="8" fillId="13" borderId="28" xfId="2" applyNumberFormat="1" applyFont="1" applyFill="1" applyBorder="1" applyAlignment="1">
      <alignment horizontal="center" vertical="center"/>
    </xf>
    <xf numFmtId="10" fontId="8" fillId="13" borderId="23" xfId="2" applyNumberFormat="1" applyFont="1" applyFill="1" applyBorder="1" applyAlignment="1">
      <alignment horizontal="center" vertical="center"/>
    </xf>
    <xf numFmtId="10" fontId="8" fillId="13" borderId="20" xfId="2" applyNumberFormat="1" applyFont="1" applyFill="1" applyBorder="1" applyAlignment="1">
      <alignment horizontal="center" vertical="center"/>
    </xf>
    <xf numFmtId="0" fontId="6" fillId="0" borderId="22" xfId="2" applyBorder="1"/>
    <xf numFmtId="0" fontId="8" fillId="10" borderId="0" xfId="2" applyFont="1" applyFill="1" applyAlignment="1">
      <alignment horizontal="center" vertical="center"/>
    </xf>
    <xf numFmtId="0" fontId="8" fillId="10" borderId="9" xfId="2" applyFont="1" applyFill="1" applyBorder="1" applyAlignment="1">
      <alignment horizontal="center" vertical="center"/>
    </xf>
    <xf numFmtId="0" fontId="8" fillId="10" borderId="32" xfId="2" applyFont="1" applyFill="1" applyBorder="1" applyAlignment="1">
      <alignment horizontal="center" vertical="center"/>
    </xf>
    <xf numFmtId="0" fontId="8" fillId="10" borderId="33" xfId="2" applyFont="1" applyFill="1" applyBorder="1" applyAlignment="1">
      <alignment horizontal="center" vertical="center"/>
    </xf>
    <xf numFmtId="0" fontId="8" fillId="14" borderId="20" xfId="2" applyFont="1" applyFill="1" applyBorder="1" applyAlignment="1">
      <alignment horizontal="center" vertical="center"/>
    </xf>
    <xf numFmtId="0" fontId="8" fillId="14" borderId="23" xfId="2" applyFont="1" applyFill="1" applyBorder="1" applyAlignment="1">
      <alignment horizontal="center" vertical="center"/>
    </xf>
    <xf numFmtId="10" fontId="8" fillId="10" borderId="28" xfId="2" applyNumberFormat="1" applyFont="1" applyFill="1" applyBorder="1" applyAlignment="1">
      <alignment horizontal="center" vertical="center"/>
    </xf>
    <xf numFmtId="10" fontId="8" fillId="10" borderId="23" xfId="2" applyNumberFormat="1" applyFont="1" applyFill="1" applyBorder="1" applyAlignment="1">
      <alignment horizontal="center" vertical="center"/>
    </xf>
    <xf numFmtId="10" fontId="8" fillId="10" borderId="20" xfId="2" applyNumberFormat="1" applyFont="1" applyFill="1" applyBorder="1" applyAlignment="1">
      <alignment horizontal="center" vertical="center"/>
    </xf>
    <xf numFmtId="0" fontId="14" fillId="0" borderId="12" xfId="2" applyFont="1" applyBorder="1" applyAlignment="1">
      <alignment vertical="center" wrapText="1"/>
    </xf>
    <xf numFmtId="0" fontId="8" fillId="0" borderId="1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10" fontId="8" fillId="0" borderId="14" xfId="2" applyNumberFormat="1" applyFont="1" applyBorder="1" applyAlignment="1">
      <alignment horizontal="center" vertical="center"/>
    </xf>
    <xf numFmtId="10" fontId="8" fillId="0" borderId="12" xfId="2" applyNumberFormat="1" applyFont="1" applyBorder="1" applyAlignment="1">
      <alignment horizontal="center" vertical="center"/>
    </xf>
    <xf numFmtId="10" fontId="8" fillId="0" borderId="26" xfId="2" applyNumberFormat="1" applyFont="1" applyBorder="1" applyAlignment="1">
      <alignment horizontal="center" vertical="center"/>
    </xf>
    <xf numFmtId="10" fontId="8" fillId="0" borderId="25" xfId="2" applyNumberFormat="1" applyFont="1" applyBorder="1" applyAlignment="1">
      <alignment horizontal="center" vertical="center"/>
    </xf>
    <xf numFmtId="10" fontId="8" fillId="0" borderId="27" xfId="2" applyNumberFormat="1" applyFont="1" applyBorder="1" applyAlignment="1">
      <alignment horizontal="center" vertical="center"/>
    </xf>
    <xf numFmtId="10" fontId="8" fillId="0" borderId="24" xfId="2" applyNumberFormat="1" applyFont="1" applyBorder="1" applyAlignment="1">
      <alignment horizontal="center" vertical="center"/>
    </xf>
    <xf numFmtId="10" fontId="8" fillId="0" borderId="31" xfId="2" applyNumberFormat="1" applyFont="1" applyBorder="1" applyAlignment="1">
      <alignment horizontal="center" vertical="center"/>
    </xf>
    <xf numFmtId="10" fontId="8" fillId="10" borderId="36" xfId="2" applyNumberFormat="1" applyFont="1" applyFill="1" applyBorder="1" applyAlignment="1">
      <alignment horizontal="center" vertical="center"/>
    </xf>
    <xf numFmtId="10" fontId="8" fillId="10" borderId="32" xfId="2" applyNumberFormat="1" applyFont="1" applyFill="1" applyBorder="1" applyAlignment="1">
      <alignment horizontal="center" vertical="center"/>
    </xf>
    <xf numFmtId="10" fontId="8" fillId="10" borderId="33" xfId="2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6" xfId="0" applyFont="1" applyBorder="1" applyAlignment="1">
      <alignment horizontal="center"/>
    </xf>
  </cellXfs>
  <cellStyles count="3">
    <cellStyle name="Normal" xfId="0" builtinId="0"/>
    <cellStyle name="Normal 2" xfId="2" xr:uid="{7E11A6E5-E760-488F-BB59-39BA681F7C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613fbaa0fa54f51/New%20PPC/Budget/2526%20Budget%20and%20Precept/2025-26%20DRAFT%20Budget%20Proposal%2020241202.xlsx" TargetMode="External"/><Relationship Id="rId1" Type="http://schemas.openxmlformats.org/officeDocument/2006/relationships/externalLinkPath" Target="/f613fbaa0fa54f51/New%20PPC/Budget/2526%20Budget%20and%20Precept/2025-26%20DRAFT%20Budget%20Proposal%2020241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cept Calculations (2)"/>
      <sheetName val="Overview "/>
      <sheetName val="Precept_Reccomendations_"/>
      <sheetName val="Overall  Forecast "/>
      <sheetName val="Precept Calculations"/>
      <sheetName val="Reserves Forecast "/>
      <sheetName val="Buildings "/>
      <sheetName val="Maintenance Forecast "/>
      <sheetName val="Toilets Forecast "/>
      <sheetName val="Staff Costs  Forecast "/>
      <sheetName val="Admin Forcast "/>
      <sheetName val="Community Engagement Forecast"/>
      <sheetName val="Section 137 Grants Forecast"/>
      <sheetName val="Projects  Forecast "/>
    </sheetNames>
    <sheetDataSet>
      <sheetData sheetId="0"/>
      <sheetData sheetId="1"/>
      <sheetData sheetId="2"/>
      <sheetData sheetId="3"/>
      <sheetData sheetId="4"/>
      <sheetData sheetId="5">
        <row r="9">
          <cell r="AC9">
            <v>10000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19F6-BF83-491D-BB0D-3220511E1C47}">
  <dimension ref="A1:H27"/>
  <sheetViews>
    <sheetView topLeftCell="A3" workbookViewId="0">
      <selection activeCell="J26" sqref="J26"/>
    </sheetView>
  </sheetViews>
  <sheetFormatPr defaultRowHeight="14.4" x14ac:dyDescent="0.3"/>
  <cols>
    <col min="1" max="1" width="32" bestFit="1" customWidth="1"/>
    <col min="2" max="2" width="17.21875" customWidth="1"/>
    <col min="3" max="3" width="16.21875" customWidth="1"/>
    <col min="4" max="4" width="15.21875" customWidth="1"/>
    <col min="5" max="5" width="18.33203125" customWidth="1"/>
    <col min="7" max="7" width="12.21875" bestFit="1" customWidth="1"/>
  </cols>
  <sheetData>
    <row r="1" spans="1:8" ht="46.8" x14ac:dyDescent="0.3">
      <c r="A1" s="24" t="s">
        <v>100</v>
      </c>
      <c r="B1" s="24" t="s">
        <v>153</v>
      </c>
      <c r="C1" s="24" t="s">
        <v>154</v>
      </c>
      <c r="D1" s="24" t="s">
        <v>155</v>
      </c>
      <c r="E1" s="25" t="s">
        <v>156</v>
      </c>
    </row>
    <row r="2" spans="1:8" ht="15.6" x14ac:dyDescent="0.3">
      <c r="A2" s="26" t="s">
        <v>0</v>
      </c>
      <c r="B2" s="27">
        <v>33330</v>
      </c>
      <c r="C2" s="27">
        <v>30856</v>
      </c>
      <c r="D2" s="27">
        <f>'Toilets Forecast '!AB27</f>
        <v>30034.3</v>
      </c>
      <c r="E2" s="28">
        <f>'Toilets Forecast '!AC27</f>
        <v>32500</v>
      </c>
    </row>
    <row r="3" spans="1:8" ht="15.6" x14ac:dyDescent="0.3">
      <c r="A3" s="26" t="s">
        <v>102</v>
      </c>
      <c r="B3" s="29">
        <v>0</v>
      </c>
      <c r="C3" s="27">
        <v>11520</v>
      </c>
      <c r="D3" s="27">
        <f>'Buildings Forecast '!AB29</f>
        <v>10684</v>
      </c>
      <c r="E3" s="28">
        <f>'Buildings Forecast '!AC29</f>
        <v>10550</v>
      </c>
    </row>
    <row r="4" spans="1:8" ht="15.6" x14ac:dyDescent="0.3">
      <c r="A4" s="26" t="s">
        <v>112</v>
      </c>
      <c r="B4" s="27">
        <v>11215</v>
      </c>
      <c r="C4" s="27">
        <v>8550</v>
      </c>
      <c r="D4" s="27">
        <f>'Parish Maintenance Forecast'!AC29</f>
        <v>6150</v>
      </c>
      <c r="E4" s="28">
        <f>'Parish Maintenance Forecast'!AC29</f>
        <v>6150</v>
      </c>
    </row>
    <row r="5" spans="1:8" ht="15.6" x14ac:dyDescent="0.3">
      <c r="A5" s="26" t="s">
        <v>144</v>
      </c>
      <c r="B5" s="27">
        <v>7936</v>
      </c>
      <c r="C5" s="27">
        <v>10714</v>
      </c>
      <c r="D5" s="27">
        <f>'Administration Forecast  '!AB29</f>
        <v>9085</v>
      </c>
      <c r="E5" s="28">
        <f>'Administration Forecast  '!AC29</f>
        <v>12450</v>
      </c>
    </row>
    <row r="6" spans="1:8" ht="15.6" x14ac:dyDescent="0.3">
      <c r="A6" s="26" t="s">
        <v>96</v>
      </c>
      <c r="B6" s="27">
        <v>27190</v>
      </c>
      <c r="C6" s="27">
        <v>35364</v>
      </c>
      <c r="D6" s="27">
        <f>'Staff Costs Forecast '!AB29</f>
        <v>28340</v>
      </c>
      <c r="E6" s="28">
        <f>'Staff Costs Forecast '!AC29</f>
        <v>40650</v>
      </c>
    </row>
    <row r="7" spans="1:8" ht="15.6" x14ac:dyDescent="0.3">
      <c r="A7" s="26" t="s">
        <v>103</v>
      </c>
      <c r="B7" s="27">
        <v>5000</v>
      </c>
      <c r="C7" s="27">
        <v>5000</v>
      </c>
      <c r="D7" s="27">
        <f>'Community Engagement Forecast '!AB29</f>
        <v>5900</v>
      </c>
      <c r="E7" s="28">
        <f>'Community Engagement Forecast '!AC29</f>
        <v>8500</v>
      </c>
    </row>
    <row r="8" spans="1:8" ht="15.6" x14ac:dyDescent="0.3">
      <c r="A8" s="26" t="s">
        <v>104</v>
      </c>
      <c r="B8" s="27">
        <v>1500</v>
      </c>
      <c r="C8" s="27">
        <v>3250</v>
      </c>
      <c r="D8" s="27">
        <f>'S137'!AB29</f>
        <v>1650</v>
      </c>
      <c r="E8" s="28">
        <f>'S137'!AC29</f>
        <v>3000</v>
      </c>
    </row>
    <row r="9" spans="1:8" ht="16.2" thickBot="1" x14ac:dyDescent="0.35">
      <c r="A9" s="26" t="s">
        <v>145</v>
      </c>
      <c r="B9" s="30">
        <f>SUM(B2:B8)</f>
        <v>86171</v>
      </c>
      <c r="C9" s="30">
        <f>SUM(C2:C8)</f>
        <v>105254</v>
      </c>
      <c r="D9" s="30">
        <f>SUM(D2:D8)</f>
        <v>91843.3</v>
      </c>
      <c r="E9" s="31">
        <f>SUM(E2:E8)</f>
        <v>113800</v>
      </c>
      <c r="H9" s="22">
        <f>(E9-C9)/C9</f>
        <v>8.1194063883557863E-2</v>
      </c>
    </row>
    <row r="10" spans="1:8" ht="16.2" thickTop="1" x14ac:dyDescent="0.3">
      <c r="A10" s="26"/>
      <c r="B10" s="27"/>
      <c r="C10" s="27"/>
      <c r="D10" s="27"/>
      <c r="E10" s="32"/>
      <c r="H10" s="22"/>
    </row>
    <row r="11" spans="1:8" ht="15.6" x14ac:dyDescent="0.3">
      <c r="A11" s="26" t="s">
        <v>146</v>
      </c>
      <c r="B11" s="27">
        <v>18500</v>
      </c>
      <c r="C11" s="27">
        <v>9000</v>
      </c>
      <c r="D11" s="27">
        <f>'Projects '!AB29</f>
        <v>3000</v>
      </c>
      <c r="E11" s="32">
        <f>'Projects '!AC29</f>
        <v>3000</v>
      </c>
      <c r="H11" s="22">
        <f t="shared" ref="H11:H13" si="0">(E11-C11)/C11</f>
        <v>-0.66666666666666663</v>
      </c>
    </row>
    <row r="12" spans="1:8" ht="15.6" x14ac:dyDescent="0.3">
      <c r="A12" s="26"/>
      <c r="B12" s="27"/>
      <c r="C12" s="27"/>
      <c r="D12" s="27"/>
      <c r="E12" s="33"/>
      <c r="H12" s="22"/>
    </row>
    <row r="13" spans="1:8" ht="16.2" thickBot="1" x14ac:dyDescent="0.35">
      <c r="A13" s="26" t="s">
        <v>16</v>
      </c>
      <c r="B13" s="27">
        <f>SUM(B9,B11)</f>
        <v>104671</v>
      </c>
      <c r="C13" s="27">
        <f>SUM(C9,C11)</f>
        <v>114254</v>
      </c>
      <c r="D13" s="34">
        <f>SUM(D9:D11)</f>
        <v>94843.3</v>
      </c>
      <c r="E13" s="35">
        <f>SUM(E9:E11)</f>
        <v>116800</v>
      </c>
      <c r="H13" s="22">
        <f t="shared" si="0"/>
        <v>2.2283683722232921E-2</v>
      </c>
    </row>
    <row r="14" spans="1:8" ht="15.6" x14ac:dyDescent="0.3">
      <c r="A14" s="26"/>
      <c r="B14" s="36"/>
      <c r="C14" s="36"/>
      <c r="D14" s="27"/>
      <c r="E14" s="33"/>
    </row>
    <row r="15" spans="1:8" ht="15.6" x14ac:dyDescent="0.3">
      <c r="A15" s="37" t="s">
        <v>147</v>
      </c>
      <c r="B15" s="38"/>
      <c r="C15" s="39"/>
      <c r="D15" s="39"/>
      <c r="E15" s="33"/>
    </row>
    <row r="16" spans="1:8" ht="15.6" x14ac:dyDescent="0.3">
      <c r="A16" s="40" t="s">
        <v>148</v>
      </c>
      <c r="B16" s="38">
        <v>5461</v>
      </c>
      <c r="C16" s="39">
        <v>5924</v>
      </c>
      <c r="D16" s="39">
        <f>'Reserves '!AB5</f>
        <v>350</v>
      </c>
      <c r="E16" s="32">
        <f>'Reserves '!AC5</f>
        <v>6220</v>
      </c>
    </row>
    <row r="17" spans="1:7" ht="15.6" x14ac:dyDescent="0.3">
      <c r="A17" s="40" t="s">
        <v>95</v>
      </c>
      <c r="B17" s="41">
        <v>500</v>
      </c>
      <c r="C17" s="39">
        <v>1000</v>
      </c>
      <c r="D17" s="39">
        <f>'Reserves '!AB6</f>
        <v>0</v>
      </c>
      <c r="E17" s="32">
        <f>'Reserves '!AC6</f>
        <v>1000</v>
      </c>
    </row>
    <row r="18" spans="1:7" ht="15.6" x14ac:dyDescent="0.3">
      <c r="A18" s="40" t="s">
        <v>149</v>
      </c>
      <c r="B18" s="38">
        <v>6800</v>
      </c>
      <c r="C18" s="39">
        <v>11588</v>
      </c>
      <c r="D18" s="39">
        <f>'Reserves '!AB7</f>
        <v>0</v>
      </c>
      <c r="E18" s="32">
        <f>'Reserves '!AC7</f>
        <v>13000</v>
      </c>
    </row>
    <row r="19" spans="1:7" ht="15.6" x14ac:dyDescent="0.3">
      <c r="A19" s="40" t="s">
        <v>150</v>
      </c>
      <c r="B19" s="38">
        <v>24623</v>
      </c>
      <c r="C19" s="39">
        <v>45144</v>
      </c>
      <c r="D19" s="39">
        <f>'Reserves '!AB8</f>
        <v>6900</v>
      </c>
      <c r="E19" s="32">
        <f>'Reserves '!AC8</f>
        <v>71531</v>
      </c>
    </row>
    <row r="20" spans="1:7" s="52" customFormat="1" ht="15.6" x14ac:dyDescent="0.3">
      <c r="A20" s="53" t="s">
        <v>151</v>
      </c>
      <c r="B20" s="49">
        <v>10000</v>
      </c>
      <c r="C20" s="50">
        <f>'[1]Reserves Forecast '!AC9</f>
        <v>10000</v>
      </c>
      <c r="D20" s="50">
        <f>'Reserves '!AB9</f>
        <v>0</v>
      </c>
      <c r="E20" s="51">
        <f>'Reserves '!AC9</f>
        <v>11000</v>
      </c>
    </row>
    <row r="21" spans="1:7" ht="15.6" x14ac:dyDescent="0.3">
      <c r="A21" s="40" t="s">
        <v>99</v>
      </c>
      <c r="B21" s="38">
        <v>3313</v>
      </c>
      <c r="C21" s="42">
        <v>0</v>
      </c>
      <c r="D21" s="42">
        <v>0</v>
      </c>
      <c r="E21" s="33">
        <v>0</v>
      </c>
    </row>
    <row r="22" spans="1:7" ht="15.6" x14ac:dyDescent="0.3">
      <c r="A22" s="40" t="s">
        <v>171</v>
      </c>
      <c r="B22" s="42"/>
      <c r="C22" s="42"/>
      <c r="D22" s="42"/>
      <c r="E22" s="33">
        <f>'Reserves '!AE17</f>
        <v>2360</v>
      </c>
    </row>
    <row r="23" spans="1:7" ht="15.6" x14ac:dyDescent="0.3">
      <c r="A23" s="40" t="s">
        <v>170</v>
      </c>
      <c r="B23" s="42"/>
      <c r="C23" s="42"/>
      <c r="D23" s="42"/>
      <c r="E23" s="43">
        <f>'Reserves '!AC18</f>
        <v>1000</v>
      </c>
    </row>
    <row r="24" spans="1:7" ht="15.6" x14ac:dyDescent="0.3">
      <c r="A24" s="40" t="s">
        <v>184</v>
      </c>
      <c r="B24" s="42"/>
      <c r="C24" s="42"/>
      <c r="D24" s="42"/>
      <c r="E24" s="43">
        <f>'Reserves '!AC23</f>
        <v>500</v>
      </c>
      <c r="G24" s="15">
        <f>SUM(E16:E25)</f>
        <v>109611</v>
      </c>
    </row>
    <row r="25" spans="1:7" ht="15.6" x14ac:dyDescent="0.3">
      <c r="A25" s="26" t="s">
        <v>161</v>
      </c>
      <c r="B25" s="27"/>
      <c r="C25" s="27"/>
      <c r="D25" s="44">
        <f>SUM(D21)</f>
        <v>0</v>
      </c>
      <c r="E25" s="43">
        <f>'Reserves '!AC20</f>
        <v>3000</v>
      </c>
    </row>
    <row r="26" spans="1:7" ht="16.2" thickBot="1" x14ac:dyDescent="0.35">
      <c r="A26" s="45" t="s">
        <v>152</v>
      </c>
      <c r="B26" s="46">
        <f>SUM(B13:B21)</f>
        <v>155368</v>
      </c>
      <c r="C26" s="47">
        <f>SUM(C13:C21)</f>
        <v>187910</v>
      </c>
      <c r="D26" s="47">
        <f>SUM(D13:D21)</f>
        <v>102093.3</v>
      </c>
      <c r="E26" s="48">
        <f>SUM(E13:E25)</f>
        <v>226411</v>
      </c>
    </row>
    <row r="27" spans="1:7" ht="15" thickTop="1" x14ac:dyDescent="0.3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9B2D4-99C9-410A-AAC4-CC7593D4AB79}">
  <dimension ref="A1:AC29"/>
  <sheetViews>
    <sheetView topLeftCell="A2" workbookViewId="0">
      <selection activeCell="AE2" sqref="AE1:AE1048576"/>
    </sheetView>
  </sheetViews>
  <sheetFormatPr defaultRowHeight="14.4" x14ac:dyDescent="0.3"/>
  <cols>
    <col min="1" max="1" width="29" customWidth="1"/>
    <col min="2" max="2" width="9.6640625" hidden="1" customWidth="1"/>
    <col min="3" max="3" width="8.77734375" hidden="1" customWidth="1"/>
    <col min="4" max="4" width="9.21875" hidden="1" customWidth="1"/>
    <col min="5" max="5" width="8.77734375" hidden="1" customWidth="1"/>
    <col min="6" max="6" width="9.21875" hidden="1" customWidth="1"/>
    <col min="7" max="7" width="8.77734375" hidden="1" customWidth="1"/>
    <col min="8" max="8" width="9.21875" hidden="1" customWidth="1"/>
    <col min="9" max="9" width="8.77734375" hidden="1" customWidth="1"/>
    <col min="10" max="10" width="9.21875" hidden="1" customWidth="1"/>
    <col min="11" max="11" width="8.77734375" hidden="1" customWidth="1"/>
    <col min="12" max="12" width="9.21875" hidden="1" customWidth="1"/>
    <col min="13" max="13" width="8.77734375" hidden="1" customWidth="1"/>
    <col min="14" max="14" width="9.21875" hidden="1" customWidth="1"/>
    <col min="15" max="15" width="8.77734375" hidden="1" customWidth="1"/>
    <col min="16" max="16" width="9.21875" hidden="1" customWidth="1"/>
    <col min="17" max="17" width="8.77734375" hidden="1" customWidth="1"/>
    <col min="18" max="18" width="9.21875" hidden="1" customWidth="1"/>
    <col min="19" max="19" width="8.77734375" hidden="1" customWidth="1"/>
    <col min="20" max="20" width="9.21875" hidden="1" customWidth="1"/>
    <col min="21" max="21" width="8.77734375" hidden="1" customWidth="1"/>
    <col min="22" max="22" width="9.21875" hidden="1" customWidth="1"/>
    <col min="23" max="25" width="8.77734375" hidden="1" customWidth="1"/>
    <col min="29" max="29" width="16.109375" bestFit="1" customWidth="1"/>
  </cols>
  <sheetData>
    <row r="1" spans="1:29" s="1" customFormat="1" ht="25.8" x14ac:dyDescent="0.5">
      <c r="C1" s="1" t="s">
        <v>1</v>
      </c>
    </row>
    <row r="2" spans="1:29" ht="15" thickBot="1" x14ac:dyDescent="0.35"/>
    <row r="3" spans="1:29" x14ac:dyDescent="0.3">
      <c r="A3" s="4"/>
      <c r="B3" s="209" t="s">
        <v>4</v>
      </c>
      <c r="C3" s="209"/>
      <c r="D3" s="209" t="s">
        <v>5</v>
      </c>
      <c r="E3" s="209"/>
      <c r="F3" s="209" t="s">
        <v>6</v>
      </c>
      <c r="G3" s="209"/>
      <c r="H3" s="209" t="s">
        <v>7</v>
      </c>
      <c r="I3" s="209"/>
      <c r="J3" s="209" t="s">
        <v>8</v>
      </c>
      <c r="K3" s="209"/>
      <c r="L3" s="209" t="s">
        <v>9</v>
      </c>
      <c r="M3" s="209"/>
      <c r="N3" s="209" t="s">
        <v>10</v>
      </c>
      <c r="O3" s="209"/>
      <c r="P3" s="209" t="s">
        <v>11</v>
      </c>
      <c r="Q3" s="209"/>
      <c r="R3" s="209" t="s">
        <v>12</v>
      </c>
      <c r="S3" s="209"/>
      <c r="T3" s="209" t="s">
        <v>13</v>
      </c>
      <c r="U3" s="209"/>
      <c r="V3" s="209" t="s">
        <v>14</v>
      </c>
      <c r="W3" s="209"/>
      <c r="X3" s="209" t="s">
        <v>15</v>
      </c>
      <c r="Y3" s="209"/>
    </row>
    <row r="4" spans="1:29" x14ac:dyDescent="0.3">
      <c r="A4" s="2"/>
      <c r="B4" s="3" t="s">
        <v>17</v>
      </c>
      <c r="C4" s="3" t="s">
        <v>18</v>
      </c>
      <c r="D4" s="3" t="s">
        <v>17</v>
      </c>
      <c r="E4" s="3" t="s">
        <v>18</v>
      </c>
      <c r="F4" s="3" t="s">
        <v>17</v>
      </c>
      <c r="G4" s="3" t="s">
        <v>18</v>
      </c>
      <c r="H4" s="3" t="s">
        <v>17</v>
      </c>
      <c r="I4" s="3" t="s">
        <v>18</v>
      </c>
      <c r="J4" s="3" t="s">
        <v>17</v>
      </c>
      <c r="K4" s="3" t="s">
        <v>18</v>
      </c>
      <c r="L4" s="3" t="s">
        <v>17</v>
      </c>
      <c r="M4" s="3" t="s">
        <v>18</v>
      </c>
      <c r="N4" s="3" t="s">
        <v>17</v>
      </c>
      <c r="O4" s="3" t="s">
        <v>18</v>
      </c>
      <c r="P4" s="3" t="s">
        <v>17</v>
      </c>
      <c r="Q4" s="3" t="s">
        <v>18</v>
      </c>
      <c r="R4" s="3" t="s">
        <v>17</v>
      </c>
      <c r="S4" s="3" t="s">
        <v>18</v>
      </c>
      <c r="T4" s="3" t="s">
        <v>17</v>
      </c>
      <c r="U4" s="3" t="s">
        <v>18</v>
      </c>
      <c r="V4" s="3" t="s">
        <v>17</v>
      </c>
      <c r="W4" s="3" t="s">
        <v>18</v>
      </c>
      <c r="X4" s="3" t="s">
        <v>17</v>
      </c>
      <c r="Y4" s="3" t="s">
        <v>18</v>
      </c>
      <c r="Z4" s="3" t="s">
        <v>17</v>
      </c>
      <c r="AA4" s="3" t="s">
        <v>130</v>
      </c>
      <c r="AB4" s="3" t="s">
        <v>131</v>
      </c>
      <c r="AC4" s="3" t="s">
        <v>132</v>
      </c>
    </row>
    <row r="5" spans="1:29" x14ac:dyDescent="0.3">
      <c r="A5" s="146" t="s">
        <v>74</v>
      </c>
      <c r="B5" s="7">
        <v>1982</v>
      </c>
      <c r="C5" s="7">
        <v>1920</v>
      </c>
      <c r="D5" s="7">
        <v>1982</v>
      </c>
      <c r="E5" s="7">
        <v>1920</v>
      </c>
      <c r="F5" s="7">
        <v>1982</v>
      </c>
      <c r="G5" s="7">
        <v>1920</v>
      </c>
      <c r="H5" s="7">
        <v>1982</v>
      </c>
      <c r="I5" s="7">
        <v>1920</v>
      </c>
      <c r="J5" s="7">
        <v>1982</v>
      </c>
      <c r="K5" s="7">
        <v>2225</v>
      </c>
      <c r="L5" s="7">
        <v>1982</v>
      </c>
      <c r="M5" s="7"/>
      <c r="N5" s="7">
        <v>1982</v>
      </c>
      <c r="O5" s="7"/>
      <c r="P5" s="7">
        <v>1982</v>
      </c>
      <c r="Q5" s="7"/>
      <c r="R5" s="7">
        <v>1982</v>
      </c>
      <c r="S5" s="7"/>
      <c r="T5" s="7">
        <v>1982</v>
      </c>
      <c r="U5" s="7"/>
      <c r="V5" s="7">
        <v>1982</v>
      </c>
      <c r="W5" s="7"/>
      <c r="X5" s="7">
        <v>1991</v>
      </c>
      <c r="Y5" s="7"/>
      <c r="Z5" s="2">
        <v>23793</v>
      </c>
      <c r="AA5" s="2">
        <v>9661</v>
      </c>
      <c r="AB5" s="2">
        <v>23793</v>
      </c>
      <c r="AC5" s="2">
        <v>25000</v>
      </c>
    </row>
    <row r="6" spans="1:29" x14ac:dyDescent="0.3">
      <c r="A6" s="146" t="s">
        <v>76</v>
      </c>
      <c r="B6" s="7">
        <v>539</v>
      </c>
      <c r="C6" s="7">
        <v>521.71</v>
      </c>
      <c r="D6" s="7">
        <v>539</v>
      </c>
      <c r="E6" s="7">
        <v>521.71</v>
      </c>
      <c r="F6" s="7">
        <v>539</v>
      </c>
      <c r="G6" s="7">
        <v>521.71</v>
      </c>
      <c r="H6" s="7">
        <v>539</v>
      </c>
      <c r="I6" s="7">
        <v>521.71</v>
      </c>
      <c r="J6" s="7">
        <v>539</v>
      </c>
      <c r="K6" s="7">
        <v>603</v>
      </c>
      <c r="L6" s="7">
        <v>539</v>
      </c>
      <c r="M6" s="7"/>
      <c r="N6" s="7">
        <v>539</v>
      </c>
      <c r="O6" s="7"/>
      <c r="P6" s="7">
        <v>539</v>
      </c>
      <c r="Q6" s="7"/>
      <c r="R6" s="7">
        <v>539</v>
      </c>
      <c r="S6" s="7"/>
      <c r="T6" s="7">
        <v>539</v>
      </c>
      <c r="U6" s="7"/>
      <c r="V6" s="7">
        <v>539</v>
      </c>
      <c r="W6" s="7"/>
      <c r="X6" s="7">
        <v>542</v>
      </c>
      <c r="Y6" s="7"/>
      <c r="Z6" s="2">
        <v>6471</v>
      </c>
      <c r="AA6" s="2">
        <v>2067</v>
      </c>
      <c r="AB6" s="2">
        <v>647</v>
      </c>
      <c r="AC6" s="2">
        <v>7000</v>
      </c>
    </row>
    <row r="7" spans="1:29" x14ac:dyDescent="0.3">
      <c r="A7" s="14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2"/>
      <c r="AA7" s="2"/>
      <c r="AB7" s="2"/>
      <c r="AC7" s="2"/>
    </row>
    <row r="8" spans="1:29" x14ac:dyDescent="0.3">
      <c r="A8" s="146" t="s">
        <v>75</v>
      </c>
      <c r="B8" s="7">
        <v>175</v>
      </c>
      <c r="C8" s="7">
        <v>70</v>
      </c>
      <c r="D8" s="7">
        <v>175</v>
      </c>
      <c r="E8" s="7">
        <v>70</v>
      </c>
      <c r="F8" s="7">
        <v>175</v>
      </c>
      <c r="G8" s="7">
        <v>70</v>
      </c>
      <c r="H8" s="7">
        <v>175</v>
      </c>
      <c r="I8" s="7">
        <v>70</v>
      </c>
      <c r="J8" s="7">
        <v>175</v>
      </c>
      <c r="K8" s="7">
        <v>123</v>
      </c>
      <c r="L8" s="7">
        <v>175</v>
      </c>
      <c r="M8" s="7"/>
      <c r="N8" s="7">
        <v>175</v>
      </c>
      <c r="O8" s="7"/>
      <c r="P8" s="7">
        <v>175</v>
      </c>
      <c r="Q8" s="7"/>
      <c r="R8" s="7">
        <v>175</v>
      </c>
      <c r="S8" s="7"/>
      <c r="T8" s="7">
        <v>175</v>
      </c>
      <c r="U8" s="7"/>
      <c r="V8" s="7">
        <v>175</v>
      </c>
      <c r="W8" s="7"/>
      <c r="X8" s="7">
        <v>175</v>
      </c>
      <c r="Y8" s="7"/>
      <c r="Z8" s="2">
        <v>2100</v>
      </c>
      <c r="AA8" s="2">
        <v>403</v>
      </c>
      <c r="AB8" s="2">
        <v>1000</v>
      </c>
      <c r="AC8" s="2">
        <v>5000</v>
      </c>
    </row>
    <row r="9" spans="1:29" x14ac:dyDescent="0.3">
      <c r="A9" s="14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2"/>
      <c r="AA9" s="2"/>
      <c r="AB9" s="2"/>
      <c r="AC9" s="2"/>
    </row>
    <row r="10" spans="1:29" x14ac:dyDescent="0.3">
      <c r="A10" s="14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2"/>
      <c r="AA10" s="2"/>
      <c r="AB10" s="2"/>
      <c r="AC10" s="2"/>
    </row>
    <row r="11" spans="1:29" x14ac:dyDescent="0.3">
      <c r="A11" s="14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"/>
      <c r="AA11" s="2"/>
      <c r="AB11" s="2"/>
      <c r="AC11" s="2"/>
    </row>
    <row r="12" spans="1:29" x14ac:dyDescent="0.3">
      <c r="A12" s="14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2"/>
      <c r="AA12" s="2"/>
      <c r="AB12" s="2"/>
      <c r="AC12" s="2"/>
    </row>
    <row r="13" spans="1:29" x14ac:dyDescent="0.3">
      <c r="A13" s="14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2"/>
      <c r="AA13" s="2"/>
      <c r="AB13" s="2"/>
      <c r="AC13" s="2"/>
    </row>
    <row r="14" spans="1:29" x14ac:dyDescent="0.3">
      <c r="A14" s="146" t="s">
        <v>77</v>
      </c>
      <c r="B14" s="7">
        <v>250</v>
      </c>
      <c r="C14" s="7"/>
      <c r="D14" s="7">
        <v>250</v>
      </c>
      <c r="E14" s="7"/>
      <c r="F14" s="7">
        <v>250</v>
      </c>
      <c r="G14" s="7">
        <v>723.48</v>
      </c>
      <c r="H14" s="7">
        <v>250</v>
      </c>
      <c r="I14" s="7"/>
      <c r="J14" s="7">
        <v>250</v>
      </c>
      <c r="K14" s="7"/>
      <c r="L14" s="7">
        <v>250</v>
      </c>
      <c r="M14" s="7"/>
      <c r="N14" s="7">
        <v>250</v>
      </c>
      <c r="O14" s="7"/>
      <c r="P14" s="7">
        <v>250</v>
      </c>
      <c r="Q14" s="7"/>
      <c r="R14" s="7">
        <v>250</v>
      </c>
      <c r="S14" s="7"/>
      <c r="T14" s="7">
        <v>250</v>
      </c>
      <c r="U14" s="7"/>
      <c r="V14" s="7">
        <v>250</v>
      </c>
      <c r="W14" s="7"/>
      <c r="X14" s="7">
        <v>250</v>
      </c>
      <c r="Y14" s="7"/>
      <c r="Z14" s="2">
        <v>3000</v>
      </c>
      <c r="AA14" s="2">
        <v>723</v>
      </c>
      <c r="AB14" s="2">
        <v>2900</v>
      </c>
      <c r="AC14" s="2">
        <v>3150</v>
      </c>
    </row>
    <row r="15" spans="1:29" x14ac:dyDescent="0.3">
      <c r="A15" s="14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2"/>
      <c r="AA15" s="2"/>
      <c r="AB15" s="2"/>
      <c r="AC15" s="2"/>
    </row>
    <row r="16" spans="1:29" x14ac:dyDescent="0.3">
      <c r="A16" s="14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2"/>
      <c r="AA16" s="2"/>
      <c r="AB16" s="2"/>
      <c r="AC16" s="2"/>
    </row>
    <row r="17" spans="1:29" x14ac:dyDescent="0.3">
      <c r="A17" s="146" t="s">
        <v>183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2"/>
      <c r="AA17" s="2"/>
      <c r="AB17" s="2"/>
      <c r="AC17" s="2">
        <v>500</v>
      </c>
    </row>
    <row r="18" spans="1:29" x14ac:dyDescent="0.3">
      <c r="A18" s="14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2"/>
      <c r="AA18" s="2"/>
      <c r="AB18" s="2"/>
      <c r="AC18" s="2"/>
    </row>
    <row r="19" spans="1:29" x14ac:dyDescent="0.3">
      <c r="A19" s="14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2"/>
      <c r="AA19" s="2"/>
      <c r="AB19" s="2"/>
      <c r="AC19" s="2"/>
    </row>
    <row r="20" spans="1:29" x14ac:dyDescent="0.3">
      <c r="A20" s="14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2"/>
      <c r="AA20" s="2"/>
      <c r="AB20" s="2"/>
      <c r="AC20" s="2"/>
    </row>
    <row r="21" spans="1:29" x14ac:dyDescent="0.3">
      <c r="A21" s="14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2"/>
      <c r="AA21" s="2"/>
      <c r="AB21" s="2"/>
      <c r="AC21" s="2"/>
    </row>
    <row r="22" spans="1:29" x14ac:dyDescent="0.3">
      <c r="A22" s="14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2"/>
      <c r="AA22" s="2"/>
      <c r="AB22" s="2"/>
      <c r="AC22" s="2"/>
    </row>
    <row r="23" spans="1:29" x14ac:dyDescent="0.3">
      <c r="A23" s="14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2"/>
      <c r="AA23" s="2"/>
      <c r="AB23" s="2"/>
      <c r="AC23" s="2"/>
    </row>
    <row r="24" spans="1:29" x14ac:dyDescent="0.3">
      <c r="A24" s="14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2"/>
      <c r="AA24" s="2"/>
      <c r="AB24" s="2"/>
      <c r="AC24" s="2"/>
    </row>
    <row r="25" spans="1:29" x14ac:dyDescent="0.3">
      <c r="A25" s="14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2"/>
      <c r="AA25" s="2"/>
      <c r="AB25" s="2"/>
      <c r="AC25" s="2"/>
    </row>
    <row r="26" spans="1:29" x14ac:dyDescent="0.3">
      <c r="A26" s="14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2"/>
      <c r="AA26" s="2"/>
      <c r="AB26" s="2"/>
      <c r="AC26" s="2"/>
    </row>
    <row r="27" spans="1:29" s="14" customFormat="1" ht="12" x14ac:dyDescent="0.25">
      <c r="A27" s="142"/>
      <c r="B27" s="8">
        <f>SUM(B5:B26)</f>
        <v>2946</v>
      </c>
      <c r="C27" s="8">
        <f t="shared" ref="C27:Y27" si="0">SUM(C5:C26)</f>
        <v>2511.71</v>
      </c>
      <c r="D27" s="8">
        <f t="shared" si="0"/>
        <v>2946</v>
      </c>
      <c r="E27" s="8">
        <f t="shared" si="0"/>
        <v>2511.71</v>
      </c>
      <c r="F27" s="8">
        <f t="shared" si="0"/>
        <v>2946</v>
      </c>
      <c r="G27" s="8">
        <f t="shared" si="0"/>
        <v>3235.19</v>
      </c>
      <c r="H27" s="8">
        <f t="shared" si="0"/>
        <v>2946</v>
      </c>
      <c r="I27" s="8">
        <f t="shared" si="0"/>
        <v>2511.71</v>
      </c>
      <c r="J27" s="8">
        <f t="shared" si="0"/>
        <v>2946</v>
      </c>
      <c r="K27" s="8">
        <f t="shared" si="0"/>
        <v>2951</v>
      </c>
      <c r="L27" s="8">
        <f t="shared" si="0"/>
        <v>2946</v>
      </c>
      <c r="M27" s="8">
        <f t="shared" si="0"/>
        <v>0</v>
      </c>
      <c r="N27" s="8">
        <f t="shared" si="0"/>
        <v>2946</v>
      </c>
      <c r="O27" s="8">
        <f t="shared" si="0"/>
        <v>0</v>
      </c>
      <c r="P27" s="8">
        <f t="shared" si="0"/>
        <v>2946</v>
      </c>
      <c r="Q27" s="8">
        <f t="shared" si="0"/>
        <v>0</v>
      </c>
      <c r="R27" s="8">
        <f t="shared" si="0"/>
        <v>2946</v>
      </c>
      <c r="S27" s="8">
        <f t="shared" si="0"/>
        <v>0</v>
      </c>
      <c r="T27" s="8">
        <f t="shared" si="0"/>
        <v>2946</v>
      </c>
      <c r="U27" s="8">
        <f t="shared" si="0"/>
        <v>0</v>
      </c>
      <c r="V27" s="8">
        <f t="shared" si="0"/>
        <v>2946</v>
      </c>
      <c r="W27" s="8">
        <f t="shared" si="0"/>
        <v>0</v>
      </c>
      <c r="X27" s="8">
        <f t="shared" si="0"/>
        <v>2958</v>
      </c>
      <c r="Y27" s="8">
        <f t="shared" si="0"/>
        <v>0</v>
      </c>
      <c r="Z27" s="142"/>
      <c r="AA27" s="142"/>
      <c r="AB27" s="142"/>
      <c r="AC27" s="142"/>
    </row>
    <row r="28" spans="1:29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3">
      <c r="A29" s="2" t="s">
        <v>201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>
        <f>SUM(Z5:Z28)</f>
        <v>35364</v>
      </c>
      <c r="AA29" s="2">
        <f t="shared" ref="AA29:AC29" si="1">SUM(AA5:AA28)</f>
        <v>12854</v>
      </c>
      <c r="AB29" s="2">
        <f t="shared" si="1"/>
        <v>28340</v>
      </c>
      <c r="AC29" s="2">
        <f t="shared" si="1"/>
        <v>40650</v>
      </c>
    </row>
  </sheetData>
  <mergeCells count="12">
    <mergeCell ref="X3:Y3"/>
    <mergeCell ref="L3:M3"/>
    <mergeCell ref="B3:C3"/>
    <mergeCell ref="D3:E3"/>
    <mergeCell ref="F3:G3"/>
    <mergeCell ref="H3:I3"/>
    <mergeCell ref="J3:K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19D6-3B2A-40B9-B9C9-E1D7BE12DFD0}">
  <dimension ref="A1:AE29"/>
  <sheetViews>
    <sheetView topLeftCell="A2" workbookViewId="0">
      <selection activeCell="AF25" sqref="AF25"/>
    </sheetView>
  </sheetViews>
  <sheetFormatPr defaultRowHeight="14.4" x14ac:dyDescent="0.3"/>
  <cols>
    <col min="1" max="1" width="29" customWidth="1"/>
    <col min="2" max="2" width="9.6640625" hidden="1" customWidth="1"/>
    <col min="3" max="15" width="8.77734375" hidden="1" customWidth="1"/>
    <col min="16" max="16" width="9.21875" hidden="1" customWidth="1"/>
    <col min="17" max="25" width="8.77734375" hidden="1" customWidth="1"/>
    <col min="29" max="29" width="13.33203125" bestFit="1" customWidth="1"/>
    <col min="31" max="31" width="8.77734375" style="22"/>
  </cols>
  <sheetData>
    <row r="1" spans="1:31" s="1" customFormat="1" ht="25.8" x14ac:dyDescent="0.5">
      <c r="C1" s="1" t="s">
        <v>1</v>
      </c>
      <c r="AE1" s="21"/>
    </row>
    <row r="2" spans="1:31" ht="15" thickBot="1" x14ac:dyDescent="0.35"/>
    <row r="3" spans="1:31" x14ac:dyDescent="0.3">
      <c r="A3" s="4"/>
      <c r="B3" s="209" t="s">
        <v>4</v>
      </c>
      <c r="C3" s="209"/>
      <c r="D3" s="209" t="s">
        <v>5</v>
      </c>
      <c r="E3" s="209"/>
      <c r="F3" s="209" t="s">
        <v>6</v>
      </c>
      <c r="G3" s="209"/>
      <c r="H3" s="209" t="s">
        <v>7</v>
      </c>
      <c r="I3" s="209"/>
      <c r="J3" s="209" t="s">
        <v>8</v>
      </c>
      <c r="K3" s="209"/>
      <c r="L3" s="209" t="s">
        <v>9</v>
      </c>
      <c r="M3" s="209"/>
      <c r="N3" s="209" t="s">
        <v>10</v>
      </c>
      <c r="O3" s="209"/>
      <c r="P3" s="209" t="s">
        <v>11</v>
      </c>
      <c r="Q3" s="209"/>
      <c r="R3" s="209" t="s">
        <v>12</v>
      </c>
      <c r="S3" s="209"/>
      <c r="T3" s="209" t="s">
        <v>13</v>
      </c>
      <c r="U3" s="209"/>
      <c r="V3" s="209" t="s">
        <v>14</v>
      </c>
      <c r="W3" s="209"/>
      <c r="X3" s="209" t="s">
        <v>15</v>
      </c>
      <c r="Y3" s="209"/>
    </row>
    <row r="4" spans="1:31" x14ac:dyDescent="0.3">
      <c r="A4" s="2"/>
      <c r="B4" s="3" t="s">
        <v>17</v>
      </c>
      <c r="C4" s="3" t="s">
        <v>18</v>
      </c>
      <c r="D4" s="3" t="s">
        <v>17</v>
      </c>
      <c r="E4" s="3" t="s">
        <v>18</v>
      </c>
      <c r="F4" s="3" t="s">
        <v>17</v>
      </c>
      <c r="G4" s="3" t="s">
        <v>18</v>
      </c>
      <c r="H4" s="3" t="s">
        <v>17</v>
      </c>
      <c r="I4" s="3" t="s">
        <v>18</v>
      </c>
      <c r="J4" s="3" t="s">
        <v>17</v>
      </c>
      <c r="K4" s="3" t="s">
        <v>18</v>
      </c>
      <c r="L4" s="3" t="s">
        <v>17</v>
      </c>
      <c r="M4" s="3" t="s">
        <v>18</v>
      </c>
      <c r="N4" s="3" t="s">
        <v>17</v>
      </c>
      <c r="O4" s="3" t="s">
        <v>18</v>
      </c>
      <c r="P4" s="3" t="s">
        <v>17</v>
      </c>
      <c r="Q4" s="3" t="s">
        <v>18</v>
      </c>
      <c r="R4" s="3" t="s">
        <v>17</v>
      </c>
      <c r="S4" s="3" t="s">
        <v>18</v>
      </c>
      <c r="T4" s="3" t="s">
        <v>17</v>
      </c>
      <c r="U4" s="3" t="s">
        <v>18</v>
      </c>
      <c r="V4" s="3" t="s">
        <v>17</v>
      </c>
      <c r="W4" s="3" t="s">
        <v>18</v>
      </c>
      <c r="X4" s="3" t="s">
        <v>17</v>
      </c>
      <c r="Y4" s="3" t="s">
        <v>18</v>
      </c>
      <c r="Z4" s="3" t="s">
        <v>17</v>
      </c>
      <c r="AA4" s="3" t="s">
        <v>128</v>
      </c>
      <c r="AB4" s="3" t="s">
        <v>133</v>
      </c>
      <c r="AC4" s="3" t="s">
        <v>136</v>
      </c>
    </row>
    <row r="5" spans="1:31" x14ac:dyDescent="0.3">
      <c r="A5" s="146" t="s">
        <v>78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>
        <v>1000</v>
      </c>
      <c r="Q5" s="7"/>
      <c r="R5" s="7"/>
      <c r="S5" s="7"/>
      <c r="T5" s="7"/>
      <c r="U5" s="7"/>
      <c r="V5" s="7"/>
      <c r="W5" s="7"/>
      <c r="X5" s="7"/>
      <c r="Y5" s="7"/>
      <c r="Z5" s="2">
        <v>1000</v>
      </c>
      <c r="AA5" s="2"/>
      <c r="AB5" s="2">
        <v>1000</v>
      </c>
      <c r="AC5" s="2">
        <v>1000</v>
      </c>
    </row>
    <row r="6" spans="1:31" x14ac:dyDescent="0.3">
      <c r="A6" s="14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2"/>
      <c r="AA6" s="2"/>
      <c r="AB6" s="2"/>
      <c r="AC6" s="2"/>
      <c r="AE6" s="22" t="str">
        <f t="shared" ref="AE6:AE28" si="0">IF(Z6=0,"",(AB6-Z6)/Z6)</f>
        <v/>
      </c>
    </row>
    <row r="7" spans="1:31" x14ac:dyDescent="0.3">
      <c r="A7" s="146" t="s">
        <v>79</v>
      </c>
      <c r="B7" s="7">
        <v>83</v>
      </c>
      <c r="C7" s="7"/>
      <c r="D7" s="7">
        <v>83</v>
      </c>
      <c r="E7" s="7"/>
      <c r="F7" s="7">
        <v>83</v>
      </c>
      <c r="G7" s="7"/>
      <c r="H7" s="7">
        <v>83</v>
      </c>
      <c r="I7" s="7">
        <v>330</v>
      </c>
      <c r="J7" s="7">
        <v>83</v>
      </c>
      <c r="K7" s="7"/>
      <c r="L7" s="7">
        <v>83</v>
      </c>
      <c r="M7" s="7">
        <v>1090</v>
      </c>
      <c r="N7" s="7">
        <v>83</v>
      </c>
      <c r="O7" s="7"/>
      <c r="P7" s="7">
        <v>83</v>
      </c>
      <c r="Q7" s="7"/>
      <c r="R7" s="7">
        <v>83</v>
      </c>
      <c r="S7" s="7"/>
      <c r="T7" s="7">
        <v>83</v>
      </c>
      <c r="U7" s="7"/>
      <c r="V7" s="7">
        <v>83</v>
      </c>
      <c r="W7" s="7"/>
      <c r="X7" s="7">
        <v>87</v>
      </c>
      <c r="Y7" s="7"/>
      <c r="Z7" s="2">
        <v>1000</v>
      </c>
      <c r="AA7" s="2">
        <v>1420</v>
      </c>
      <c r="AB7" s="2">
        <v>4000</v>
      </c>
      <c r="AC7" s="2">
        <v>5000</v>
      </c>
    </row>
    <row r="8" spans="1:31" x14ac:dyDescent="0.3">
      <c r="A8" s="146" t="s">
        <v>80</v>
      </c>
      <c r="B8" s="7">
        <v>83</v>
      </c>
      <c r="C8" s="7">
        <v>11.25</v>
      </c>
      <c r="D8" s="7">
        <v>83</v>
      </c>
      <c r="E8" s="7">
        <v>16.11</v>
      </c>
      <c r="F8" s="7">
        <v>83</v>
      </c>
      <c r="G8" s="7"/>
      <c r="H8" s="7">
        <v>83</v>
      </c>
      <c r="I8" s="7"/>
      <c r="J8" s="7">
        <v>83</v>
      </c>
      <c r="K8" s="7"/>
      <c r="L8" s="7">
        <v>83</v>
      </c>
      <c r="M8" s="7">
        <v>40.950000000000003</v>
      </c>
      <c r="N8" s="7">
        <v>83</v>
      </c>
      <c r="O8" s="7"/>
      <c r="P8" s="7">
        <v>83</v>
      </c>
      <c r="Q8" s="7"/>
      <c r="R8" s="7">
        <v>83</v>
      </c>
      <c r="S8" s="7"/>
      <c r="T8" s="7">
        <v>83</v>
      </c>
      <c r="U8" s="7"/>
      <c r="V8" s="7">
        <v>83</v>
      </c>
      <c r="W8" s="7"/>
      <c r="X8" s="7">
        <v>87</v>
      </c>
      <c r="Y8" s="7"/>
      <c r="Z8" s="2">
        <v>1000</v>
      </c>
      <c r="AA8" s="2">
        <v>38.81</v>
      </c>
      <c r="AB8" s="2">
        <v>250</v>
      </c>
      <c r="AC8" s="2">
        <v>1000</v>
      </c>
    </row>
    <row r="9" spans="1:31" x14ac:dyDescent="0.3">
      <c r="A9" s="146" t="s">
        <v>81</v>
      </c>
      <c r="B9" s="7">
        <v>83</v>
      </c>
      <c r="C9" s="7"/>
      <c r="D9" s="7">
        <v>83</v>
      </c>
      <c r="E9" s="7"/>
      <c r="F9" s="7">
        <v>83</v>
      </c>
      <c r="G9" s="7"/>
      <c r="H9" s="7">
        <v>83</v>
      </c>
      <c r="I9" s="7"/>
      <c r="J9" s="7">
        <v>83</v>
      </c>
      <c r="K9" s="7"/>
      <c r="L9" s="7">
        <v>83</v>
      </c>
      <c r="M9" s="7"/>
      <c r="N9" s="7">
        <v>83</v>
      </c>
      <c r="O9" s="7"/>
      <c r="P9" s="7">
        <v>83</v>
      </c>
      <c r="Q9" s="7"/>
      <c r="R9" s="7">
        <v>83</v>
      </c>
      <c r="S9" s="7"/>
      <c r="T9" s="7">
        <v>83</v>
      </c>
      <c r="U9" s="7"/>
      <c r="V9" s="7">
        <v>83</v>
      </c>
      <c r="W9" s="7"/>
      <c r="X9" s="7">
        <v>87</v>
      </c>
      <c r="Y9" s="7"/>
      <c r="Z9" s="2">
        <v>1000</v>
      </c>
      <c r="AA9" s="2">
        <v>0</v>
      </c>
      <c r="AB9" s="2">
        <v>400</v>
      </c>
      <c r="AC9" s="2">
        <v>1000</v>
      </c>
    </row>
    <row r="10" spans="1:31" x14ac:dyDescent="0.3">
      <c r="A10" s="146" t="s">
        <v>82</v>
      </c>
      <c r="B10" s="7">
        <v>83</v>
      </c>
      <c r="C10" s="7"/>
      <c r="D10" s="7">
        <v>83</v>
      </c>
      <c r="E10" s="7"/>
      <c r="F10" s="7">
        <v>83</v>
      </c>
      <c r="G10" s="7">
        <v>107</v>
      </c>
      <c r="H10" s="7">
        <v>83</v>
      </c>
      <c r="I10" s="7"/>
      <c r="J10" s="7">
        <v>83</v>
      </c>
      <c r="K10" s="7"/>
      <c r="L10" s="7">
        <v>83</v>
      </c>
      <c r="M10" s="7"/>
      <c r="N10" s="7">
        <v>83</v>
      </c>
      <c r="O10" s="7"/>
      <c r="P10" s="7">
        <v>83</v>
      </c>
      <c r="Q10" s="7"/>
      <c r="R10" s="7">
        <v>83</v>
      </c>
      <c r="S10" s="7"/>
      <c r="T10" s="7">
        <v>83</v>
      </c>
      <c r="U10" s="7"/>
      <c r="V10" s="7">
        <v>83</v>
      </c>
      <c r="W10" s="7"/>
      <c r="X10" s="7">
        <v>87</v>
      </c>
      <c r="Y10" s="7"/>
      <c r="Z10" s="2">
        <v>1000</v>
      </c>
      <c r="AA10" s="2">
        <v>107</v>
      </c>
      <c r="AB10" s="2">
        <v>250</v>
      </c>
      <c r="AC10" s="2">
        <v>500</v>
      </c>
    </row>
    <row r="11" spans="1:31" x14ac:dyDescent="0.3">
      <c r="A11" s="14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"/>
      <c r="AA11" s="2"/>
      <c r="AB11" s="2"/>
      <c r="AC11" s="2"/>
      <c r="AE11" s="22" t="str">
        <f t="shared" si="0"/>
        <v/>
      </c>
    </row>
    <row r="12" spans="1:31" x14ac:dyDescent="0.3">
      <c r="A12" s="14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2"/>
      <c r="AA12" s="2"/>
      <c r="AB12" s="2"/>
      <c r="AC12" s="2"/>
      <c r="AE12" s="22" t="str">
        <f t="shared" si="0"/>
        <v/>
      </c>
    </row>
    <row r="13" spans="1:31" x14ac:dyDescent="0.3">
      <c r="A13" s="14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2"/>
      <c r="AA13" s="2"/>
      <c r="AB13" s="2"/>
      <c r="AC13" s="2"/>
      <c r="AE13" s="22" t="str">
        <f t="shared" si="0"/>
        <v/>
      </c>
    </row>
    <row r="14" spans="1:31" x14ac:dyDescent="0.3">
      <c r="A14" s="14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"/>
      <c r="AA14" s="2"/>
      <c r="AB14" s="2"/>
      <c r="AC14" s="2"/>
      <c r="AE14" s="22" t="str">
        <f t="shared" si="0"/>
        <v/>
      </c>
    </row>
    <row r="15" spans="1:31" x14ac:dyDescent="0.3">
      <c r="A15" s="14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2"/>
      <c r="AA15" s="2"/>
      <c r="AB15" s="2"/>
      <c r="AC15" s="2"/>
      <c r="AE15" s="22" t="str">
        <f t="shared" si="0"/>
        <v/>
      </c>
    </row>
    <row r="16" spans="1:31" x14ac:dyDescent="0.3">
      <c r="A16" s="14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2"/>
      <c r="AA16" s="2"/>
      <c r="AB16" s="2"/>
      <c r="AC16" s="2"/>
      <c r="AE16" s="22" t="str">
        <f t="shared" si="0"/>
        <v/>
      </c>
    </row>
    <row r="17" spans="1:31" x14ac:dyDescent="0.3">
      <c r="A17" s="14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2"/>
      <c r="AA17" s="2"/>
      <c r="AB17" s="2"/>
      <c r="AC17" s="2"/>
      <c r="AE17" s="22" t="str">
        <f t="shared" si="0"/>
        <v/>
      </c>
    </row>
    <row r="18" spans="1:31" x14ac:dyDescent="0.3">
      <c r="A18" s="14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2"/>
      <c r="AA18" s="2"/>
      <c r="AB18" s="2"/>
      <c r="AC18" s="2"/>
      <c r="AE18" s="22" t="str">
        <f t="shared" si="0"/>
        <v/>
      </c>
    </row>
    <row r="19" spans="1:31" x14ac:dyDescent="0.3">
      <c r="A19" s="14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2"/>
      <c r="AA19" s="2"/>
      <c r="AB19" s="2"/>
      <c r="AC19" s="2"/>
      <c r="AE19" s="22" t="str">
        <f t="shared" si="0"/>
        <v/>
      </c>
    </row>
    <row r="20" spans="1:31" x14ac:dyDescent="0.3">
      <c r="A20" s="14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2"/>
      <c r="AA20" s="2"/>
      <c r="AB20" s="2"/>
      <c r="AC20" s="2"/>
      <c r="AE20" s="22" t="str">
        <f t="shared" si="0"/>
        <v/>
      </c>
    </row>
    <row r="21" spans="1:31" x14ac:dyDescent="0.3">
      <c r="A21" s="14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2"/>
      <c r="AA21" s="2"/>
      <c r="AB21" s="2"/>
      <c r="AC21" s="2"/>
      <c r="AE21" s="22" t="str">
        <f t="shared" si="0"/>
        <v/>
      </c>
    </row>
    <row r="22" spans="1:31" x14ac:dyDescent="0.3">
      <c r="A22" s="14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2"/>
      <c r="AA22" s="2"/>
      <c r="AB22" s="2"/>
      <c r="AC22" s="2"/>
      <c r="AE22" s="22" t="str">
        <f t="shared" si="0"/>
        <v/>
      </c>
    </row>
    <row r="23" spans="1:31" x14ac:dyDescent="0.3">
      <c r="A23" s="14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2"/>
      <c r="AA23" s="2"/>
      <c r="AB23" s="2"/>
      <c r="AC23" s="2"/>
      <c r="AE23" s="22" t="str">
        <f t="shared" si="0"/>
        <v/>
      </c>
    </row>
    <row r="24" spans="1:31" x14ac:dyDescent="0.3">
      <c r="A24" s="14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2"/>
      <c r="AA24" s="2"/>
      <c r="AB24" s="2"/>
      <c r="AC24" s="2"/>
      <c r="AE24" s="22" t="str">
        <f t="shared" si="0"/>
        <v/>
      </c>
    </row>
    <row r="25" spans="1:31" x14ac:dyDescent="0.3">
      <c r="A25" s="14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2"/>
      <c r="AA25" s="2"/>
      <c r="AB25" s="2"/>
      <c r="AC25" s="2"/>
      <c r="AE25" s="22" t="str">
        <f t="shared" si="0"/>
        <v/>
      </c>
    </row>
    <row r="26" spans="1:31" x14ac:dyDescent="0.3">
      <c r="A26" s="16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2"/>
      <c r="AA26" s="2"/>
      <c r="AB26" s="2"/>
      <c r="AC26" s="2"/>
      <c r="AE26" s="22" t="str">
        <f t="shared" si="0"/>
        <v/>
      </c>
    </row>
    <row r="27" spans="1:31" x14ac:dyDescent="0.3">
      <c r="A27" s="142"/>
      <c r="B27" s="8">
        <f>SUM(B5:B26)</f>
        <v>332</v>
      </c>
      <c r="C27" s="8">
        <f t="shared" ref="C27:Y27" si="1">SUM(C5:C26)</f>
        <v>11.25</v>
      </c>
      <c r="D27" s="8">
        <f t="shared" si="1"/>
        <v>332</v>
      </c>
      <c r="E27" s="8">
        <f t="shared" si="1"/>
        <v>16.11</v>
      </c>
      <c r="F27" s="8">
        <f t="shared" si="1"/>
        <v>332</v>
      </c>
      <c r="G27" s="8">
        <f t="shared" si="1"/>
        <v>107</v>
      </c>
      <c r="H27" s="8">
        <f t="shared" si="1"/>
        <v>332</v>
      </c>
      <c r="I27" s="8">
        <f t="shared" si="1"/>
        <v>330</v>
      </c>
      <c r="J27" s="8">
        <f t="shared" si="1"/>
        <v>332</v>
      </c>
      <c r="K27" s="8">
        <f t="shared" si="1"/>
        <v>0</v>
      </c>
      <c r="L27" s="8">
        <f t="shared" si="1"/>
        <v>332</v>
      </c>
      <c r="M27" s="8">
        <f t="shared" si="1"/>
        <v>1130.95</v>
      </c>
      <c r="N27" s="8">
        <f t="shared" si="1"/>
        <v>332</v>
      </c>
      <c r="O27" s="8">
        <f t="shared" si="1"/>
        <v>0</v>
      </c>
      <c r="P27" s="8">
        <f t="shared" si="1"/>
        <v>1332</v>
      </c>
      <c r="Q27" s="8">
        <f t="shared" si="1"/>
        <v>0</v>
      </c>
      <c r="R27" s="8">
        <f t="shared" si="1"/>
        <v>332</v>
      </c>
      <c r="S27" s="8">
        <f t="shared" si="1"/>
        <v>0</v>
      </c>
      <c r="T27" s="8">
        <f t="shared" si="1"/>
        <v>332</v>
      </c>
      <c r="U27" s="8">
        <f t="shared" si="1"/>
        <v>0</v>
      </c>
      <c r="V27" s="8">
        <f t="shared" si="1"/>
        <v>332</v>
      </c>
      <c r="W27" s="8">
        <f t="shared" si="1"/>
        <v>0</v>
      </c>
      <c r="X27" s="8">
        <f t="shared" si="1"/>
        <v>348</v>
      </c>
      <c r="Y27" s="8">
        <f t="shared" si="1"/>
        <v>0</v>
      </c>
      <c r="Z27" s="2"/>
      <c r="AA27" s="2"/>
      <c r="AB27" s="2"/>
      <c r="AC27" s="2"/>
      <c r="AE27" s="22" t="str">
        <f t="shared" si="0"/>
        <v/>
      </c>
    </row>
    <row r="28" spans="1:3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E28" s="22" t="str">
        <f t="shared" si="0"/>
        <v/>
      </c>
    </row>
    <row r="29" spans="1:31" x14ac:dyDescent="0.3">
      <c r="A29" s="170" t="s">
        <v>201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>
        <f>SUM(Z5:Z27)</f>
        <v>5000</v>
      </c>
      <c r="AA29" s="2">
        <f t="shared" ref="AA29:AC29" si="2">SUM(AA5:AA27)</f>
        <v>1565.81</v>
      </c>
      <c r="AB29" s="2">
        <f t="shared" si="2"/>
        <v>5900</v>
      </c>
      <c r="AC29" s="2">
        <f t="shared" si="2"/>
        <v>8500</v>
      </c>
    </row>
  </sheetData>
  <mergeCells count="12">
    <mergeCell ref="X3:Y3"/>
    <mergeCell ref="L3:M3"/>
    <mergeCell ref="B3:C3"/>
    <mergeCell ref="D3:E3"/>
    <mergeCell ref="F3:G3"/>
    <mergeCell ref="H3:I3"/>
    <mergeCell ref="J3:K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85A9-87D3-4DAC-AB28-C8A9A79242E0}">
  <dimension ref="A1:AC29"/>
  <sheetViews>
    <sheetView topLeftCell="A3" workbookViewId="0">
      <selection activeCell="AG22" sqref="AG22"/>
    </sheetView>
  </sheetViews>
  <sheetFormatPr defaultRowHeight="14.4" x14ac:dyDescent="0.3"/>
  <cols>
    <col min="1" max="1" width="29" customWidth="1"/>
    <col min="2" max="2" width="9.6640625" hidden="1" customWidth="1"/>
    <col min="3" max="25" width="8.77734375" hidden="1" customWidth="1"/>
    <col min="29" max="29" width="13.5546875" bestFit="1" customWidth="1"/>
  </cols>
  <sheetData>
    <row r="1" spans="1:29" s="1" customFormat="1" ht="25.8" x14ac:dyDescent="0.5">
      <c r="C1" s="1" t="s">
        <v>1</v>
      </c>
    </row>
    <row r="2" spans="1:29" ht="15" thickBot="1" x14ac:dyDescent="0.35"/>
    <row r="3" spans="1:29" x14ac:dyDescent="0.3">
      <c r="A3" s="4"/>
      <c r="B3" s="209" t="s">
        <v>4</v>
      </c>
      <c r="C3" s="209"/>
      <c r="D3" s="209" t="s">
        <v>5</v>
      </c>
      <c r="E3" s="209"/>
      <c r="F3" s="209" t="s">
        <v>6</v>
      </c>
      <c r="G3" s="209"/>
      <c r="H3" s="209" t="s">
        <v>7</v>
      </c>
      <c r="I3" s="209"/>
      <c r="J3" s="209" t="s">
        <v>8</v>
      </c>
      <c r="K3" s="209"/>
      <c r="L3" s="209" t="s">
        <v>9</v>
      </c>
      <c r="M3" s="209"/>
      <c r="N3" s="209" t="s">
        <v>10</v>
      </c>
      <c r="O3" s="209"/>
      <c r="P3" s="209" t="s">
        <v>11</v>
      </c>
      <c r="Q3" s="209"/>
      <c r="R3" s="209" t="s">
        <v>12</v>
      </c>
      <c r="S3" s="209"/>
      <c r="T3" s="209" t="s">
        <v>13</v>
      </c>
      <c r="U3" s="209"/>
      <c r="V3" s="209" t="s">
        <v>14</v>
      </c>
      <c r="W3" s="209"/>
      <c r="X3" s="209" t="s">
        <v>15</v>
      </c>
      <c r="Y3" s="209"/>
    </row>
    <row r="4" spans="1:29" x14ac:dyDescent="0.3">
      <c r="A4" s="2"/>
      <c r="B4" s="3" t="s">
        <v>17</v>
      </c>
      <c r="C4" s="3" t="s">
        <v>18</v>
      </c>
      <c r="D4" s="3" t="s">
        <v>17</v>
      </c>
      <c r="E4" s="3" t="s">
        <v>18</v>
      </c>
      <c r="F4" s="3" t="s">
        <v>17</v>
      </c>
      <c r="G4" s="3" t="s">
        <v>18</v>
      </c>
      <c r="H4" s="3" t="s">
        <v>17</v>
      </c>
      <c r="I4" s="3" t="s">
        <v>18</v>
      </c>
      <c r="J4" s="3" t="s">
        <v>17</v>
      </c>
      <c r="K4" s="3" t="s">
        <v>18</v>
      </c>
      <c r="L4" s="3" t="s">
        <v>17</v>
      </c>
      <c r="M4" s="3" t="s">
        <v>18</v>
      </c>
      <c r="N4" s="3" t="s">
        <v>17</v>
      </c>
      <c r="O4" s="3" t="s">
        <v>18</v>
      </c>
      <c r="P4" s="3" t="s">
        <v>17</v>
      </c>
      <c r="Q4" s="3" t="s">
        <v>18</v>
      </c>
      <c r="R4" s="3" t="s">
        <v>17</v>
      </c>
      <c r="S4" s="3" t="s">
        <v>18</v>
      </c>
      <c r="T4" s="3" t="s">
        <v>17</v>
      </c>
      <c r="U4" s="3" t="s">
        <v>18</v>
      </c>
      <c r="V4" s="3" t="s">
        <v>17</v>
      </c>
      <c r="W4" s="3" t="s">
        <v>18</v>
      </c>
      <c r="X4" s="3" t="s">
        <v>17</v>
      </c>
      <c r="Y4" s="3" t="s">
        <v>18</v>
      </c>
      <c r="Z4" s="3" t="s">
        <v>101</v>
      </c>
      <c r="AA4" s="3" t="s">
        <v>130</v>
      </c>
      <c r="AB4" s="3" t="s">
        <v>137</v>
      </c>
      <c r="AC4" s="3" t="s">
        <v>138</v>
      </c>
    </row>
    <row r="5" spans="1:29" x14ac:dyDescent="0.3">
      <c r="A5" s="146" t="s">
        <v>83</v>
      </c>
      <c r="B5" s="7">
        <v>62.5</v>
      </c>
      <c r="C5" s="7"/>
      <c r="D5" s="7">
        <v>62.5</v>
      </c>
      <c r="E5" s="7"/>
      <c r="F5" s="7">
        <v>62.5</v>
      </c>
      <c r="G5" s="7"/>
      <c r="H5" s="7">
        <v>62.5</v>
      </c>
      <c r="I5" s="7">
        <v>110</v>
      </c>
      <c r="J5" s="7">
        <v>62.5</v>
      </c>
      <c r="K5" s="7"/>
      <c r="L5" s="7">
        <v>62.5</v>
      </c>
      <c r="M5" s="7"/>
      <c r="N5" s="7">
        <v>62.5</v>
      </c>
      <c r="O5" s="7"/>
      <c r="P5" s="7">
        <v>62.5</v>
      </c>
      <c r="Q5" s="7"/>
      <c r="R5" s="7">
        <v>62.5</v>
      </c>
      <c r="S5" s="7"/>
      <c r="T5" s="7">
        <v>62.5</v>
      </c>
      <c r="U5" s="7"/>
      <c r="V5" s="7">
        <v>62.5</v>
      </c>
      <c r="W5" s="7"/>
      <c r="X5" s="7">
        <v>62.5</v>
      </c>
      <c r="Y5" s="7"/>
      <c r="Z5" s="2">
        <v>750</v>
      </c>
      <c r="AA5" s="2">
        <v>110</v>
      </c>
      <c r="AB5" s="2">
        <v>500</v>
      </c>
      <c r="AC5" s="2">
        <v>750</v>
      </c>
    </row>
    <row r="6" spans="1:29" x14ac:dyDescent="0.3">
      <c r="A6" s="146" t="s">
        <v>84</v>
      </c>
      <c r="B6" s="7">
        <v>62.5</v>
      </c>
      <c r="C6" s="7"/>
      <c r="D6" s="7">
        <v>62.5</v>
      </c>
      <c r="E6" s="7"/>
      <c r="F6" s="7">
        <v>62.5</v>
      </c>
      <c r="G6" s="7"/>
      <c r="H6" s="7">
        <v>62.5</v>
      </c>
      <c r="I6" s="7"/>
      <c r="J6" s="7">
        <v>62.5</v>
      </c>
      <c r="K6" s="7"/>
      <c r="L6" s="7">
        <v>62.5</v>
      </c>
      <c r="M6" s="7"/>
      <c r="N6" s="7">
        <v>62.5</v>
      </c>
      <c r="O6" s="7"/>
      <c r="P6" s="7">
        <v>62.5</v>
      </c>
      <c r="Q6" s="7"/>
      <c r="R6" s="7">
        <v>62.5</v>
      </c>
      <c r="S6" s="7"/>
      <c r="T6" s="7">
        <v>62.5</v>
      </c>
      <c r="U6" s="7"/>
      <c r="V6" s="7">
        <v>62.5</v>
      </c>
      <c r="W6" s="7"/>
      <c r="X6" s="7">
        <v>62.5</v>
      </c>
      <c r="Y6" s="7"/>
      <c r="Z6" s="2">
        <v>750</v>
      </c>
      <c r="AA6" s="2">
        <v>0</v>
      </c>
      <c r="AB6" s="2">
        <v>750</v>
      </c>
      <c r="AC6" s="2">
        <v>750</v>
      </c>
    </row>
    <row r="7" spans="1:29" x14ac:dyDescent="0.3">
      <c r="A7" s="146" t="s">
        <v>88</v>
      </c>
      <c r="B7" s="7">
        <v>62.5</v>
      </c>
      <c r="C7" s="7"/>
      <c r="D7" s="7">
        <v>62.5</v>
      </c>
      <c r="E7" s="7"/>
      <c r="F7" s="7">
        <v>62.5</v>
      </c>
      <c r="G7" s="7"/>
      <c r="H7" s="7">
        <v>62.5</v>
      </c>
      <c r="I7" s="7"/>
      <c r="J7" s="7">
        <v>62.5</v>
      </c>
      <c r="K7" s="7"/>
      <c r="L7" s="7">
        <v>62.5</v>
      </c>
      <c r="M7" s="7"/>
      <c r="N7" s="7">
        <v>62.5</v>
      </c>
      <c r="O7" s="7"/>
      <c r="P7" s="7">
        <v>62.5</v>
      </c>
      <c r="Q7" s="7"/>
      <c r="R7" s="7">
        <v>62.5</v>
      </c>
      <c r="S7" s="7"/>
      <c r="T7" s="7">
        <v>62.5</v>
      </c>
      <c r="U7" s="7"/>
      <c r="V7" s="7">
        <v>62.5</v>
      </c>
      <c r="W7" s="7"/>
      <c r="X7" s="7">
        <v>62.5</v>
      </c>
      <c r="Y7" s="7"/>
      <c r="Z7" s="2">
        <v>750</v>
      </c>
      <c r="AA7" s="2">
        <v>0</v>
      </c>
      <c r="AB7" s="2">
        <v>200</v>
      </c>
      <c r="AC7" s="2">
        <v>750</v>
      </c>
    </row>
    <row r="8" spans="1:29" x14ac:dyDescent="0.3">
      <c r="A8" s="146" t="s">
        <v>85</v>
      </c>
      <c r="B8" s="7">
        <v>83</v>
      </c>
      <c r="C8" s="7"/>
      <c r="D8" s="7">
        <v>83</v>
      </c>
      <c r="E8" s="7"/>
      <c r="F8" s="7">
        <v>83</v>
      </c>
      <c r="G8" s="7"/>
      <c r="H8" s="7">
        <v>83</v>
      </c>
      <c r="I8" s="7"/>
      <c r="J8" s="7">
        <v>83</v>
      </c>
      <c r="K8" s="7"/>
      <c r="L8" s="7">
        <v>83</v>
      </c>
      <c r="M8" s="7"/>
      <c r="N8" s="7">
        <v>83</v>
      </c>
      <c r="O8" s="7"/>
      <c r="P8" s="7">
        <v>83</v>
      </c>
      <c r="Q8" s="7"/>
      <c r="R8" s="7">
        <v>83</v>
      </c>
      <c r="S8" s="7"/>
      <c r="T8" s="7">
        <v>83</v>
      </c>
      <c r="U8" s="7"/>
      <c r="V8" s="7">
        <v>83</v>
      </c>
      <c r="W8" s="7"/>
      <c r="X8" s="7">
        <v>87</v>
      </c>
      <c r="Y8" s="7"/>
      <c r="Z8" s="2">
        <v>1000</v>
      </c>
      <c r="AA8" s="2">
        <v>0</v>
      </c>
      <c r="AB8" s="2">
        <v>200</v>
      </c>
      <c r="AC8" s="2">
        <v>750</v>
      </c>
    </row>
    <row r="9" spans="1:29" x14ac:dyDescent="0.3">
      <c r="A9" s="146" t="s">
        <v>86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2"/>
      <c r="AA9" s="2"/>
      <c r="AB9" s="2"/>
      <c r="AC9" s="2"/>
    </row>
    <row r="10" spans="1:29" x14ac:dyDescent="0.3">
      <c r="A10" s="146" t="s">
        <v>87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2"/>
      <c r="AA10" s="2"/>
      <c r="AB10" s="2"/>
      <c r="AC10" s="2"/>
    </row>
    <row r="11" spans="1:29" x14ac:dyDescent="0.3">
      <c r="A11" s="14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"/>
      <c r="AA11" s="2"/>
      <c r="AB11" s="2"/>
      <c r="AC11" s="2"/>
    </row>
    <row r="12" spans="1:29" x14ac:dyDescent="0.3">
      <c r="A12" s="14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2"/>
      <c r="AA12" s="2"/>
      <c r="AB12" s="2"/>
      <c r="AC12" s="2"/>
    </row>
    <row r="13" spans="1:29" x14ac:dyDescent="0.3">
      <c r="A13" s="14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2"/>
      <c r="AA13" s="2"/>
      <c r="AB13" s="2"/>
      <c r="AC13" s="2"/>
    </row>
    <row r="14" spans="1:29" x14ac:dyDescent="0.3">
      <c r="A14" s="14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"/>
      <c r="AA14" s="2"/>
      <c r="AB14" s="2"/>
      <c r="AC14" s="2"/>
    </row>
    <row r="15" spans="1:29" x14ac:dyDescent="0.3">
      <c r="A15" s="14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2"/>
      <c r="AA15" s="2"/>
      <c r="AB15" s="2"/>
      <c r="AC15" s="2"/>
    </row>
    <row r="16" spans="1:29" x14ac:dyDescent="0.3">
      <c r="A16" s="14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2"/>
      <c r="AA16" s="2"/>
      <c r="AB16" s="2"/>
      <c r="AC16" s="2"/>
    </row>
    <row r="17" spans="1:29" x14ac:dyDescent="0.3">
      <c r="A17" s="14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2"/>
      <c r="AA17" s="2"/>
      <c r="AB17" s="2"/>
      <c r="AC17" s="2"/>
    </row>
    <row r="18" spans="1:29" x14ac:dyDescent="0.3">
      <c r="A18" s="14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2"/>
      <c r="AA18" s="2"/>
      <c r="AB18" s="2"/>
      <c r="AC18" s="2"/>
    </row>
    <row r="19" spans="1:29" x14ac:dyDescent="0.3">
      <c r="A19" s="14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2"/>
      <c r="AA19" s="2"/>
      <c r="AB19" s="2"/>
      <c r="AC19" s="2"/>
    </row>
    <row r="20" spans="1:29" x14ac:dyDescent="0.3">
      <c r="A20" s="14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2"/>
      <c r="AA20" s="2"/>
      <c r="AB20" s="2"/>
      <c r="AC20" s="2"/>
    </row>
    <row r="21" spans="1:29" x14ac:dyDescent="0.3">
      <c r="A21" s="14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2"/>
      <c r="AA21" s="2"/>
      <c r="AB21" s="2"/>
      <c r="AC21" s="2"/>
    </row>
    <row r="22" spans="1:29" x14ac:dyDescent="0.3">
      <c r="A22" s="14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2"/>
      <c r="AA22" s="2"/>
      <c r="AB22" s="2"/>
      <c r="AC22" s="2"/>
    </row>
    <row r="23" spans="1:29" x14ac:dyDescent="0.3">
      <c r="A23" s="14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2"/>
      <c r="AA23" s="2"/>
      <c r="AB23" s="2"/>
      <c r="AC23" s="2"/>
    </row>
    <row r="24" spans="1:29" x14ac:dyDescent="0.3">
      <c r="A24" s="14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2"/>
      <c r="AA24" s="2"/>
      <c r="AB24" s="2"/>
      <c r="AC24" s="2"/>
    </row>
    <row r="25" spans="1:29" x14ac:dyDescent="0.3">
      <c r="A25" s="14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2"/>
      <c r="AA25" s="2"/>
      <c r="AB25" s="2"/>
      <c r="AC25" s="2"/>
    </row>
    <row r="26" spans="1:29" x14ac:dyDescent="0.3">
      <c r="A26" s="14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2"/>
      <c r="AA26" s="2"/>
      <c r="AB26" s="2"/>
      <c r="AC26" s="2"/>
    </row>
    <row r="27" spans="1:29" s="14" customFormat="1" ht="12" x14ac:dyDescent="0.25">
      <c r="A27" s="142"/>
      <c r="B27" s="8">
        <f>SUM(B5:B26)</f>
        <v>270.5</v>
      </c>
      <c r="C27" s="8">
        <f t="shared" ref="C27:Y27" si="0">SUM(C5:C26)</f>
        <v>0</v>
      </c>
      <c r="D27" s="8">
        <f t="shared" si="0"/>
        <v>270.5</v>
      </c>
      <c r="E27" s="8">
        <f t="shared" si="0"/>
        <v>0</v>
      </c>
      <c r="F27" s="8">
        <f t="shared" si="0"/>
        <v>270.5</v>
      </c>
      <c r="G27" s="8">
        <f t="shared" si="0"/>
        <v>0</v>
      </c>
      <c r="H27" s="8">
        <f t="shared" si="0"/>
        <v>270.5</v>
      </c>
      <c r="I27" s="8">
        <f t="shared" si="0"/>
        <v>110</v>
      </c>
      <c r="J27" s="8">
        <f t="shared" si="0"/>
        <v>270.5</v>
      </c>
      <c r="K27" s="8">
        <f t="shared" si="0"/>
        <v>0</v>
      </c>
      <c r="L27" s="8">
        <f t="shared" si="0"/>
        <v>270.5</v>
      </c>
      <c r="M27" s="8">
        <f t="shared" si="0"/>
        <v>0</v>
      </c>
      <c r="N27" s="8">
        <f t="shared" si="0"/>
        <v>270.5</v>
      </c>
      <c r="O27" s="8">
        <f t="shared" si="0"/>
        <v>0</v>
      </c>
      <c r="P27" s="8">
        <f t="shared" si="0"/>
        <v>270.5</v>
      </c>
      <c r="Q27" s="8">
        <f t="shared" si="0"/>
        <v>0</v>
      </c>
      <c r="R27" s="8">
        <f t="shared" si="0"/>
        <v>270.5</v>
      </c>
      <c r="S27" s="8">
        <f t="shared" si="0"/>
        <v>0</v>
      </c>
      <c r="T27" s="8">
        <f t="shared" si="0"/>
        <v>270.5</v>
      </c>
      <c r="U27" s="8">
        <f t="shared" si="0"/>
        <v>0</v>
      </c>
      <c r="V27" s="8">
        <f t="shared" si="0"/>
        <v>270.5</v>
      </c>
      <c r="W27" s="8">
        <f t="shared" si="0"/>
        <v>0</v>
      </c>
      <c r="X27" s="8">
        <f t="shared" si="0"/>
        <v>274.5</v>
      </c>
      <c r="Y27" s="8">
        <f t="shared" si="0"/>
        <v>0</v>
      </c>
      <c r="Z27" s="142"/>
      <c r="AA27" s="142"/>
      <c r="AB27" s="142"/>
      <c r="AC27" s="142"/>
    </row>
    <row r="28" spans="1:29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3">
      <c r="A29" s="171" t="s">
        <v>201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>
        <f>SUM(Z5:Z28)</f>
        <v>3250</v>
      </c>
      <c r="AA29" s="2">
        <f t="shared" ref="AA29:AC29" si="1">SUM(AA5:AA28)</f>
        <v>110</v>
      </c>
      <c r="AB29" s="2">
        <f t="shared" si="1"/>
        <v>1650</v>
      </c>
      <c r="AC29" s="2">
        <f t="shared" si="1"/>
        <v>3000</v>
      </c>
    </row>
  </sheetData>
  <mergeCells count="12">
    <mergeCell ref="X3:Y3"/>
    <mergeCell ref="L3:M3"/>
    <mergeCell ref="B3:C3"/>
    <mergeCell ref="D3:E3"/>
    <mergeCell ref="F3:G3"/>
    <mergeCell ref="H3:I3"/>
    <mergeCell ref="J3:K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4549-1BE3-4368-A94E-3F78643B9CC3}">
  <dimension ref="A1:AC29"/>
  <sheetViews>
    <sheetView topLeftCell="A2" workbookViewId="0">
      <selection activeCell="AG13" sqref="AG13"/>
    </sheetView>
  </sheetViews>
  <sheetFormatPr defaultRowHeight="14.4" x14ac:dyDescent="0.3"/>
  <cols>
    <col min="1" max="1" width="29" customWidth="1"/>
    <col min="2" max="2" width="9.6640625" hidden="1" customWidth="1"/>
    <col min="3" max="25" width="0" hidden="1" customWidth="1"/>
    <col min="29" max="29" width="13.33203125" bestFit="1" customWidth="1"/>
  </cols>
  <sheetData>
    <row r="1" spans="1:29" s="1" customFormat="1" ht="25.8" x14ac:dyDescent="0.5">
      <c r="C1" s="1" t="s">
        <v>1</v>
      </c>
    </row>
    <row r="2" spans="1:29" ht="15" thickBot="1" x14ac:dyDescent="0.35"/>
    <row r="3" spans="1:29" x14ac:dyDescent="0.3">
      <c r="A3" s="4"/>
      <c r="B3" s="209" t="s">
        <v>4</v>
      </c>
      <c r="C3" s="209"/>
      <c r="D3" s="209" t="s">
        <v>5</v>
      </c>
      <c r="E3" s="209"/>
      <c r="F3" s="209" t="s">
        <v>6</v>
      </c>
      <c r="G3" s="209"/>
      <c r="H3" s="209" t="s">
        <v>7</v>
      </c>
      <c r="I3" s="209"/>
      <c r="J3" s="209" t="s">
        <v>8</v>
      </c>
      <c r="K3" s="209"/>
      <c r="L3" s="209" t="s">
        <v>9</v>
      </c>
      <c r="M3" s="209"/>
      <c r="N3" s="209" t="s">
        <v>10</v>
      </c>
      <c r="O3" s="209"/>
      <c r="P3" s="209" t="s">
        <v>11</v>
      </c>
      <c r="Q3" s="209"/>
      <c r="R3" s="209" t="s">
        <v>12</v>
      </c>
      <c r="S3" s="209"/>
      <c r="T3" s="209" t="s">
        <v>13</v>
      </c>
      <c r="U3" s="209"/>
      <c r="V3" s="209" t="s">
        <v>14</v>
      </c>
      <c r="W3" s="209"/>
      <c r="X3" s="209" t="s">
        <v>15</v>
      </c>
      <c r="Y3" s="209"/>
    </row>
    <row r="4" spans="1:29" x14ac:dyDescent="0.3">
      <c r="A4" s="2"/>
      <c r="B4" s="3" t="s">
        <v>17</v>
      </c>
      <c r="C4" s="3" t="s">
        <v>18</v>
      </c>
      <c r="D4" s="3" t="s">
        <v>17</v>
      </c>
      <c r="E4" s="3" t="s">
        <v>18</v>
      </c>
      <c r="F4" s="3" t="s">
        <v>17</v>
      </c>
      <c r="G4" s="3" t="s">
        <v>18</v>
      </c>
      <c r="H4" s="3" t="s">
        <v>17</v>
      </c>
      <c r="I4" s="3" t="s">
        <v>18</v>
      </c>
      <c r="J4" s="3" t="s">
        <v>17</v>
      </c>
      <c r="K4" s="3" t="s">
        <v>18</v>
      </c>
      <c r="L4" s="3" t="s">
        <v>17</v>
      </c>
      <c r="M4" s="3" t="s">
        <v>18</v>
      </c>
      <c r="N4" s="3" t="s">
        <v>17</v>
      </c>
      <c r="O4" s="3" t="s">
        <v>18</v>
      </c>
      <c r="P4" s="3" t="s">
        <v>17</v>
      </c>
      <c r="Q4" s="3" t="s">
        <v>18</v>
      </c>
      <c r="R4" s="3" t="s">
        <v>17</v>
      </c>
      <c r="S4" s="3" t="s">
        <v>18</v>
      </c>
      <c r="T4" s="3" t="s">
        <v>17</v>
      </c>
      <c r="U4" s="3" t="s">
        <v>18</v>
      </c>
      <c r="V4" s="3" t="s">
        <v>17</v>
      </c>
      <c r="W4" s="3" t="s">
        <v>18</v>
      </c>
      <c r="X4" s="3" t="s">
        <v>17</v>
      </c>
      <c r="Y4" s="3" t="s">
        <v>18</v>
      </c>
      <c r="Z4" s="3" t="s">
        <v>139</v>
      </c>
      <c r="AA4" s="3" t="s">
        <v>130</v>
      </c>
      <c r="AB4" s="3" t="s">
        <v>140</v>
      </c>
      <c r="AC4" s="3" t="s">
        <v>136</v>
      </c>
    </row>
    <row r="5" spans="1:29" x14ac:dyDescent="0.3">
      <c r="A5" s="146" t="s">
        <v>89</v>
      </c>
      <c r="B5" s="7">
        <v>166</v>
      </c>
      <c r="C5" s="7"/>
      <c r="D5" s="7">
        <v>166</v>
      </c>
      <c r="E5" s="7"/>
      <c r="F5" s="7">
        <v>166</v>
      </c>
      <c r="G5" s="7"/>
      <c r="H5" s="7">
        <v>166</v>
      </c>
      <c r="I5" s="7"/>
      <c r="J5" s="7">
        <v>166</v>
      </c>
      <c r="K5" s="7"/>
      <c r="L5" s="7">
        <v>166</v>
      </c>
      <c r="M5" s="7"/>
      <c r="N5" s="7">
        <v>166</v>
      </c>
      <c r="O5" s="7"/>
      <c r="P5" s="7">
        <v>166</v>
      </c>
      <c r="Q5" s="7"/>
      <c r="R5" s="7">
        <v>166</v>
      </c>
      <c r="S5" s="7"/>
      <c r="T5" s="7">
        <v>166</v>
      </c>
      <c r="U5" s="7"/>
      <c r="V5" s="7">
        <v>166</v>
      </c>
      <c r="W5" s="7"/>
      <c r="X5" s="7">
        <v>174</v>
      </c>
      <c r="Y5" s="7"/>
      <c r="Z5" s="2">
        <v>2000</v>
      </c>
      <c r="AA5" s="2">
        <v>0</v>
      </c>
      <c r="AB5" s="2">
        <v>1000</v>
      </c>
      <c r="AC5" s="2">
        <v>1000</v>
      </c>
    </row>
    <row r="6" spans="1:29" x14ac:dyDescent="0.3">
      <c r="A6" s="14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2"/>
      <c r="AA6" s="2"/>
      <c r="AB6" s="2"/>
      <c r="AC6" s="2"/>
    </row>
    <row r="7" spans="1:29" x14ac:dyDescent="0.3">
      <c r="A7" s="146" t="s">
        <v>90</v>
      </c>
      <c r="B7" s="7">
        <v>166</v>
      </c>
      <c r="C7" s="7"/>
      <c r="D7" s="7">
        <v>166</v>
      </c>
      <c r="E7" s="7"/>
      <c r="F7" s="7">
        <v>166</v>
      </c>
      <c r="G7" s="7"/>
      <c r="H7" s="7">
        <v>166</v>
      </c>
      <c r="I7" s="7"/>
      <c r="J7" s="7">
        <v>166</v>
      </c>
      <c r="K7" s="7"/>
      <c r="L7" s="7">
        <v>166</v>
      </c>
      <c r="M7" s="7"/>
      <c r="N7" s="7">
        <v>166</v>
      </c>
      <c r="O7" s="7"/>
      <c r="P7" s="7">
        <v>166</v>
      </c>
      <c r="Q7" s="7"/>
      <c r="R7" s="7">
        <v>166</v>
      </c>
      <c r="S7" s="7"/>
      <c r="T7" s="7">
        <v>166</v>
      </c>
      <c r="U7" s="7"/>
      <c r="V7" s="7">
        <v>166</v>
      </c>
      <c r="W7" s="7"/>
      <c r="X7" s="7">
        <v>174</v>
      </c>
      <c r="Y7" s="7"/>
      <c r="Z7" s="2">
        <v>2000</v>
      </c>
      <c r="AA7" s="2">
        <v>0</v>
      </c>
      <c r="AB7" s="2">
        <v>1000</v>
      </c>
      <c r="AC7" s="2">
        <v>1000</v>
      </c>
    </row>
    <row r="8" spans="1:29" x14ac:dyDescent="0.3">
      <c r="A8" s="146" t="s">
        <v>91</v>
      </c>
      <c r="B8" s="7">
        <v>41</v>
      </c>
      <c r="C8" s="7"/>
      <c r="D8" s="7">
        <v>41</v>
      </c>
      <c r="E8" s="7"/>
      <c r="F8" s="7">
        <v>41</v>
      </c>
      <c r="G8" s="7"/>
      <c r="H8" s="7">
        <v>41</v>
      </c>
      <c r="I8" s="7"/>
      <c r="J8" s="7">
        <v>41</v>
      </c>
      <c r="K8" s="7"/>
      <c r="L8" s="7">
        <v>41</v>
      </c>
      <c r="M8" s="7"/>
      <c r="N8" s="7">
        <v>41</v>
      </c>
      <c r="O8" s="7"/>
      <c r="P8" s="7">
        <v>41</v>
      </c>
      <c r="Q8" s="7"/>
      <c r="R8" s="7">
        <v>41</v>
      </c>
      <c r="S8" s="7"/>
      <c r="T8" s="7">
        <v>41</v>
      </c>
      <c r="U8" s="7"/>
      <c r="V8" s="7">
        <v>41</v>
      </c>
      <c r="W8" s="7"/>
      <c r="X8" s="7">
        <v>49</v>
      </c>
      <c r="Y8" s="7"/>
      <c r="Z8" s="2">
        <v>500</v>
      </c>
      <c r="AA8" s="2">
        <v>500</v>
      </c>
      <c r="AB8" s="2">
        <v>500</v>
      </c>
      <c r="AC8" s="2">
        <v>500</v>
      </c>
    </row>
    <row r="9" spans="1:29" x14ac:dyDescent="0.3">
      <c r="A9" s="146" t="s">
        <v>92</v>
      </c>
      <c r="B9" s="7">
        <v>333</v>
      </c>
      <c r="C9" s="7"/>
      <c r="D9" s="7">
        <v>333</v>
      </c>
      <c r="E9" s="7"/>
      <c r="F9" s="7">
        <v>333</v>
      </c>
      <c r="G9" s="7"/>
      <c r="H9" s="7">
        <v>333</v>
      </c>
      <c r="I9" s="7"/>
      <c r="J9" s="7">
        <v>333</v>
      </c>
      <c r="K9" s="7"/>
      <c r="L9" s="7">
        <v>333</v>
      </c>
      <c r="M9" s="7"/>
      <c r="N9" s="7">
        <v>333</v>
      </c>
      <c r="O9" s="7"/>
      <c r="P9" s="7">
        <v>333</v>
      </c>
      <c r="Q9" s="7"/>
      <c r="R9" s="7">
        <v>333</v>
      </c>
      <c r="S9" s="7"/>
      <c r="T9" s="7">
        <v>333</v>
      </c>
      <c r="U9" s="7"/>
      <c r="V9" s="7">
        <v>333</v>
      </c>
      <c r="W9" s="7"/>
      <c r="X9" s="7">
        <v>337</v>
      </c>
      <c r="Y9" s="7"/>
      <c r="Z9" s="2">
        <v>4000</v>
      </c>
      <c r="AA9" s="2">
        <v>0</v>
      </c>
      <c r="AB9" s="2">
        <v>0</v>
      </c>
      <c r="AC9" s="2">
        <v>0</v>
      </c>
    </row>
    <row r="10" spans="1:29" x14ac:dyDescent="0.3">
      <c r="A10" s="14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2"/>
      <c r="AA10" s="2"/>
      <c r="AB10" s="2"/>
      <c r="AC10" s="2"/>
    </row>
    <row r="11" spans="1:29" x14ac:dyDescent="0.3">
      <c r="A11" s="146" t="s">
        <v>93</v>
      </c>
      <c r="B11" s="7">
        <v>41</v>
      </c>
      <c r="C11" s="7"/>
      <c r="D11" s="7">
        <v>41</v>
      </c>
      <c r="E11" s="7"/>
      <c r="F11" s="7">
        <v>41</v>
      </c>
      <c r="G11" s="7"/>
      <c r="H11" s="7">
        <v>41</v>
      </c>
      <c r="I11" s="7"/>
      <c r="J11" s="7">
        <v>41</v>
      </c>
      <c r="K11" s="7"/>
      <c r="L11" s="7">
        <v>41</v>
      </c>
      <c r="M11" s="7"/>
      <c r="N11" s="7">
        <v>41</v>
      </c>
      <c r="O11" s="7"/>
      <c r="P11" s="7">
        <v>41</v>
      </c>
      <c r="Q11" s="7"/>
      <c r="R11" s="7">
        <v>41</v>
      </c>
      <c r="S11" s="7"/>
      <c r="T11" s="7">
        <v>41</v>
      </c>
      <c r="U11" s="7"/>
      <c r="V11" s="7">
        <v>41</v>
      </c>
      <c r="W11" s="7"/>
      <c r="X11" s="7">
        <v>49</v>
      </c>
      <c r="Y11" s="7"/>
      <c r="Z11" s="2">
        <v>500</v>
      </c>
      <c r="AA11" s="2">
        <v>0</v>
      </c>
      <c r="AB11" s="2">
        <v>500</v>
      </c>
      <c r="AC11" s="2">
        <v>500</v>
      </c>
    </row>
    <row r="12" spans="1:29" x14ac:dyDescent="0.3">
      <c r="A12" s="14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2"/>
      <c r="AA12" s="2"/>
      <c r="AB12" s="2"/>
      <c r="AC12" s="2"/>
    </row>
    <row r="13" spans="1:29" x14ac:dyDescent="0.3">
      <c r="A13" s="14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2"/>
      <c r="AA13" s="2"/>
      <c r="AB13" s="2"/>
      <c r="AC13" s="2"/>
    </row>
    <row r="14" spans="1:29" x14ac:dyDescent="0.3">
      <c r="A14" s="14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"/>
      <c r="AA14" s="2"/>
      <c r="AB14" s="2"/>
      <c r="AC14" s="2"/>
    </row>
    <row r="15" spans="1:29" x14ac:dyDescent="0.3">
      <c r="A15" s="14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2"/>
      <c r="AA15" s="2"/>
      <c r="AB15" s="2"/>
      <c r="AC15" s="2"/>
    </row>
    <row r="16" spans="1:29" x14ac:dyDescent="0.3">
      <c r="A16" s="14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2"/>
      <c r="AA16" s="2"/>
      <c r="AB16" s="2"/>
      <c r="AC16" s="2"/>
    </row>
    <row r="17" spans="1:29" x14ac:dyDescent="0.3">
      <c r="A17" s="14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2"/>
      <c r="AA17" s="2"/>
      <c r="AB17" s="2"/>
      <c r="AC17" s="2"/>
    </row>
    <row r="18" spans="1:29" x14ac:dyDescent="0.3">
      <c r="A18" s="14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2"/>
      <c r="AA18" s="2"/>
      <c r="AB18" s="2"/>
      <c r="AC18" s="2"/>
    </row>
    <row r="19" spans="1:29" x14ac:dyDescent="0.3">
      <c r="A19" s="14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2"/>
      <c r="AA19" s="2"/>
      <c r="AB19" s="2"/>
      <c r="AC19" s="2"/>
    </row>
    <row r="20" spans="1:29" x14ac:dyDescent="0.3">
      <c r="A20" s="14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2"/>
      <c r="AA20" s="2"/>
      <c r="AB20" s="2"/>
      <c r="AC20" s="2"/>
    </row>
    <row r="21" spans="1:29" x14ac:dyDescent="0.3">
      <c r="A21" s="14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2"/>
      <c r="AA21" s="2"/>
      <c r="AB21" s="2"/>
      <c r="AC21" s="2"/>
    </row>
    <row r="22" spans="1:29" x14ac:dyDescent="0.3">
      <c r="A22" s="14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2"/>
      <c r="AA22" s="2"/>
      <c r="AB22" s="2"/>
      <c r="AC22" s="2"/>
    </row>
    <row r="23" spans="1:29" x14ac:dyDescent="0.3">
      <c r="A23" s="14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2"/>
      <c r="AA23" s="2"/>
      <c r="AB23" s="2"/>
      <c r="AC23" s="2"/>
    </row>
    <row r="24" spans="1:29" x14ac:dyDescent="0.3">
      <c r="A24" s="14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2"/>
      <c r="AA24" s="2"/>
      <c r="AB24" s="2"/>
      <c r="AC24" s="2"/>
    </row>
    <row r="25" spans="1:29" x14ac:dyDescent="0.3">
      <c r="A25" s="14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2"/>
      <c r="AA25" s="2"/>
      <c r="AB25" s="2"/>
      <c r="AC25" s="2"/>
    </row>
    <row r="26" spans="1:29" x14ac:dyDescent="0.3">
      <c r="A26" s="14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2"/>
      <c r="AA26" s="2"/>
      <c r="AB26" s="2"/>
      <c r="AC26" s="2"/>
    </row>
    <row r="27" spans="1:29" s="14" customFormat="1" ht="12" x14ac:dyDescent="0.25">
      <c r="A27" s="142"/>
      <c r="B27" s="8">
        <f>SUM(B5:B26)</f>
        <v>747</v>
      </c>
      <c r="C27" s="8">
        <f t="shared" ref="C27:Y27" si="0">SUM(C5:C26)</f>
        <v>0</v>
      </c>
      <c r="D27" s="8">
        <f t="shared" si="0"/>
        <v>747</v>
      </c>
      <c r="E27" s="8">
        <f t="shared" si="0"/>
        <v>0</v>
      </c>
      <c r="F27" s="8">
        <f t="shared" si="0"/>
        <v>747</v>
      </c>
      <c r="G27" s="8">
        <f t="shared" si="0"/>
        <v>0</v>
      </c>
      <c r="H27" s="8">
        <f t="shared" si="0"/>
        <v>747</v>
      </c>
      <c r="I27" s="8">
        <f t="shared" si="0"/>
        <v>0</v>
      </c>
      <c r="J27" s="8">
        <f t="shared" si="0"/>
        <v>747</v>
      </c>
      <c r="K27" s="8">
        <f t="shared" si="0"/>
        <v>0</v>
      </c>
      <c r="L27" s="8">
        <f t="shared" si="0"/>
        <v>747</v>
      </c>
      <c r="M27" s="8">
        <f t="shared" si="0"/>
        <v>0</v>
      </c>
      <c r="N27" s="8">
        <f t="shared" si="0"/>
        <v>747</v>
      </c>
      <c r="O27" s="8">
        <f t="shared" si="0"/>
        <v>0</v>
      </c>
      <c r="P27" s="8">
        <f t="shared" si="0"/>
        <v>747</v>
      </c>
      <c r="Q27" s="8">
        <f t="shared" si="0"/>
        <v>0</v>
      </c>
      <c r="R27" s="8">
        <f t="shared" si="0"/>
        <v>747</v>
      </c>
      <c r="S27" s="8">
        <f t="shared" si="0"/>
        <v>0</v>
      </c>
      <c r="T27" s="8">
        <f t="shared" si="0"/>
        <v>747</v>
      </c>
      <c r="U27" s="8">
        <f t="shared" si="0"/>
        <v>0</v>
      </c>
      <c r="V27" s="8">
        <f t="shared" si="0"/>
        <v>747</v>
      </c>
      <c r="W27" s="8">
        <f t="shared" si="0"/>
        <v>0</v>
      </c>
      <c r="X27" s="8">
        <f t="shared" si="0"/>
        <v>783</v>
      </c>
      <c r="Y27" s="8">
        <f t="shared" si="0"/>
        <v>0</v>
      </c>
      <c r="Z27" s="142"/>
      <c r="AA27" s="142"/>
      <c r="AB27" s="142"/>
      <c r="AC27" s="142"/>
    </row>
    <row r="28" spans="1:29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3">
      <c r="A29" s="171" t="s">
        <v>201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>
        <f>SUM(Z5:Z28)</f>
        <v>9000</v>
      </c>
      <c r="AA29" s="2">
        <f t="shared" ref="AA29:AC29" si="1">SUM(AA5:AA28)</f>
        <v>500</v>
      </c>
      <c r="AB29" s="2">
        <f t="shared" si="1"/>
        <v>3000</v>
      </c>
      <c r="AC29" s="2">
        <f t="shared" si="1"/>
        <v>3000</v>
      </c>
    </row>
  </sheetData>
  <mergeCells count="12">
    <mergeCell ref="X3:Y3"/>
    <mergeCell ref="L3:M3"/>
    <mergeCell ref="B3:C3"/>
    <mergeCell ref="D3:E3"/>
    <mergeCell ref="F3:G3"/>
    <mergeCell ref="H3:I3"/>
    <mergeCell ref="J3:K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F4417-8642-402B-8C56-0343EDE226B2}">
  <dimension ref="A1:W12"/>
  <sheetViews>
    <sheetView tabSelected="1" workbookViewId="0">
      <selection activeCell="H5" sqref="H5"/>
    </sheetView>
  </sheetViews>
  <sheetFormatPr defaultRowHeight="14.4" x14ac:dyDescent="0.3"/>
  <cols>
    <col min="6" max="7" width="9" bestFit="1" customWidth="1"/>
    <col min="8" max="8" width="9" customWidth="1"/>
    <col min="9" max="9" width="9" bestFit="1" customWidth="1"/>
    <col min="10" max="10" width="9" customWidth="1"/>
    <col min="11" max="11" width="9" bestFit="1" customWidth="1"/>
    <col min="12" max="12" width="9" customWidth="1"/>
    <col min="13" max="13" width="9" bestFit="1" customWidth="1"/>
    <col min="14" max="14" width="9" customWidth="1"/>
    <col min="15" max="15" width="9" bestFit="1" customWidth="1"/>
    <col min="16" max="16" width="9" customWidth="1"/>
    <col min="17" max="17" width="9" bestFit="1" customWidth="1"/>
    <col min="18" max="18" width="9" customWidth="1"/>
    <col min="19" max="22" width="9" hidden="1" customWidth="1"/>
  </cols>
  <sheetData>
    <row r="1" spans="1:23" ht="16.05" customHeight="1" thickBot="1" x14ac:dyDescent="0.35">
      <c r="A1" s="65"/>
      <c r="B1" s="65"/>
      <c r="C1" s="65"/>
      <c r="D1" s="65"/>
      <c r="E1" s="26"/>
      <c r="F1" s="26"/>
      <c r="G1" s="178" t="s">
        <v>202</v>
      </c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33"/>
      <c r="S1" s="24"/>
      <c r="T1" s="24"/>
      <c r="U1" s="24"/>
      <c r="V1" s="24"/>
      <c r="W1" s="65"/>
    </row>
    <row r="2" spans="1:23" ht="16.2" thickBot="1" x14ac:dyDescent="0.35">
      <c r="A2" s="71"/>
      <c r="B2" s="72" t="s">
        <v>185</v>
      </c>
      <c r="C2" s="73" t="s">
        <v>186</v>
      </c>
      <c r="D2" s="72" t="s">
        <v>187</v>
      </c>
      <c r="E2" s="123" t="s">
        <v>188</v>
      </c>
      <c r="F2" s="128" t="s">
        <v>1</v>
      </c>
      <c r="G2" s="127" t="s">
        <v>199</v>
      </c>
      <c r="H2" s="149" t="s">
        <v>199</v>
      </c>
      <c r="I2" s="74" t="s">
        <v>199</v>
      </c>
      <c r="J2" s="157" t="s">
        <v>199</v>
      </c>
      <c r="K2" s="75" t="s">
        <v>199</v>
      </c>
      <c r="L2" s="159" t="s">
        <v>199</v>
      </c>
      <c r="M2" s="76" t="s">
        <v>199</v>
      </c>
      <c r="N2" s="159" t="s">
        <v>199</v>
      </c>
      <c r="O2" s="76" t="s">
        <v>199</v>
      </c>
      <c r="P2" s="162" t="s">
        <v>199</v>
      </c>
      <c r="Q2" s="76" t="s">
        <v>199</v>
      </c>
      <c r="R2" s="165" t="s">
        <v>199</v>
      </c>
      <c r="S2" s="77" t="s">
        <v>199</v>
      </c>
      <c r="T2" s="78" t="s">
        <v>199</v>
      </c>
      <c r="U2" s="78" t="s">
        <v>199</v>
      </c>
      <c r="V2" s="79" t="s">
        <v>199</v>
      </c>
      <c r="W2" s="65"/>
    </row>
    <row r="3" spans="1:23" ht="15" thickBot="1" x14ac:dyDescent="0.35">
      <c r="A3" s="80" t="s">
        <v>107</v>
      </c>
      <c r="B3" s="81">
        <v>65000</v>
      </c>
      <c r="C3" s="82">
        <v>73093</v>
      </c>
      <c r="D3" s="83">
        <v>80000</v>
      </c>
      <c r="E3" s="84">
        <v>93618</v>
      </c>
      <c r="F3" s="81">
        <v>108000</v>
      </c>
      <c r="G3" s="125">
        <v>108000</v>
      </c>
      <c r="H3" s="150">
        <v>108000</v>
      </c>
      <c r="I3" s="148">
        <v>110000</v>
      </c>
      <c r="J3" s="158">
        <v>110000</v>
      </c>
      <c r="K3" s="85">
        <v>112500</v>
      </c>
      <c r="L3" s="160">
        <v>112500</v>
      </c>
      <c r="M3" s="86">
        <f>'Precept Request '!B7</f>
        <v>114160.3</v>
      </c>
      <c r="N3" s="150">
        <f>'Precept Request '!B7</f>
        <v>114160.3</v>
      </c>
      <c r="O3" s="147">
        <v>115000</v>
      </c>
      <c r="P3" s="150">
        <v>115000</v>
      </c>
      <c r="Q3" s="87">
        <v>120000</v>
      </c>
      <c r="R3" s="166">
        <v>120000</v>
      </c>
      <c r="S3" s="88">
        <v>110000</v>
      </c>
      <c r="T3" s="89">
        <v>107864</v>
      </c>
      <c r="U3" s="89">
        <v>108962</v>
      </c>
      <c r="V3" s="90">
        <v>110973</v>
      </c>
      <c r="W3" s="65"/>
    </row>
    <row r="4" spans="1:23" ht="16.2" thickBot="1" x14ac:dyDescent="0.35">
      <c r="A4" s="91" t="s">
        <v>189</v>
      </c>
      <c r="B4" s="198">
        <v>0.3</v>
      </c>
      <c r="C4" s="199">
        <v>0.1245</v>
      </c>
      <c r="D4" s="200">
        <v>9.4500000000000001E-2</v>
      </c>
      <c r="E4" s="202">
        <v>0.17019999999999999</v>
      </c>
      <c r="F4" s="173">
        <v>0.15359999999999999</v>
      </c>
      <c r="G4" s="205">
        <v>0</v>
      </c>
      <c r="H4" s="151"/>
      <c r="I4" s="93"/>
      <c r="J4" s="152"/>
      <c r="K4" s="190">
        <f>(K3-G3)/G3</f>
        <v>4.1666666666666664E-2</v>
      </c>
      <c r="L4" s="180">
        <f>(L3-H3)/H3</f>
        <v>4.1666666666666664E-2</v>
      </c>
      <c r="M4" s="92"/>
      <c r="N4" s="152"/>
      <c r="O4" s="192">
        <f>(O3-G3)/G3</f>
        <v>6.4814814814814811E-2</v>
      </c>
      <c r="P4" s="182">
        <f>(P3-H3)/H3</f>
        <v>6.4814814814814811E-2</v>
      </c>
      <c r="Q4" s="92"/>
      <c r="R4" s="167"/>
      <c r="S4" s="134">
        <v>0.17499999999999999</v>
      </c>
      <c r="T4" s="94"/>
      <c r="U4" s="95"/>
      <c r="V4" s="96"/>
      <c r="W4" s="183"/>
    </row>
    <row r="5" spans="1:23" ht="28.2" thickBot="1" x14ac:dyDescent="0.35">
      <c r="A5" s="91" t="s">
        <v>190</v>
      </c>
      <c r="B5" s="199"/>
      <c r="C5" s="199"/>
      <c r="D5" s="201"/>
      <c r="E5" s="203"/>
      <c r="F5" s="174"/>
      <c r="G5" s="206"/>
      <c r="H5" s="152">
        <f>(H3-F3)/F3</f>
        <v>0</v>
      </c>
      <c r="I5" s="93">
        <f>(I3-G3)/G3</f>
        <v>1.8518518518518517E-2</v>
      </c>
      <c r="J5" s="152">
        <f>(J3-H3)/H3</f>
        <v>1.8518518518518517E-2</v>
      </c>
      <c r="K5" s="190"/>
      <c r="L5" s="180"/>
      <c r="M5" s="93">
        <f>(M3-G3)/G3</f>
        <v>5.7039814814814842E-2</v>
      </c>
      <c r="N5" s="152">
        <f>(N3-H3)/H3</f>
        <v>5.7039814814814842E-2</v>
      </c>
      <c r="O5" s="190"/>
      <c r="P5" s="180"/>
      <c r="Q5" s="93">
        <f>(Q3-G3)/G3</f>
        <v>0.1111111111111111</v>
      </c>
      <c r="R5" s="152">
        <f>(R3-H3)/H3</f>
        <v>0.1111111111111111</v>
      </c>
      <c r="S5" s="135">
        <v>0.17499999999999999</v>
      </c>
      <c r="T5" s="97">
        <v>0.15</v>
      </c>
      <c r="U5" s="98">
        <v>0.16400000000000001</v>
      </c>
      <c r="V5" s="99">
        <v>0.18509999999999999</v>
      </c>
      <c r="W5" s="183"/>
    </row>
    <row r="6" spans="1:23" ht="28.2" thickBot="1" x14ac:dyDescent="0.35">
      <c r="A6" s="100" t="s">
        <v>191</v>
      </c>
      <c r="B6" s="199"/>
      <c r="C6" s="199"/>
      <c r="D6" s="198"/>
      <c r="E6" s="204"/>
      <c r="F6" s="175"/>
      <c r="G6" s="207"/>
      <c r="H6" s="151"/>
      <c r="I6" s="93"/>
      <c r="J6" s="152"/>
      <c r="K6" s="191"/>
      <c r="L6" s="181"/>
      <c r="M6" s="101"/>
      <c r="N6" s="161"/>
      <c r="O6" s="191"/>
      <c r="P6" s="181"/>
      <c r="Q6" s="101"/>
      <c r="R6" s="168"/>
      <c r="S6" s="135"/>
      <c r="T6" s="97"/>
      <c r="U6" s="98"/>
      <c r="V6" s="102"/>
      <c r="W6" s="183"/>
    </row>
    <row r="7" spans="1:23" ht="16.2" thickBot="1" x14ac:dyDescent="0.35">
      <c r="A7" s="193" t="s">
        <v>192</v>
      </c>
      <c r="B7" s="194">
        <v>595.35</v>
      </c>
      <c r="C7" s="194">
        <v>599.70000000000005</v>
      </c>
      <c r="D7" s="194">
        <v>606.44000000000005</v>
      </c>
      <c r="E7" s="196">
        <v>622.75</v>
      </c>
      <c r="F7" s="176">
        <v>703.16</v>
      </c>
      <c r="G7" s="184">
        <v>703.16</v>
      </c>
      <c r="H7" s="153">
        <v>683.15</v>
      </c>
      <c r="I7" s="131">
        <v>703.16</v>
      </c>
      <c r="J7" s="153">
        <v>683.15</v>
      </c>
      <c r="K7" s="184">
        <v>703.16</v>
      </c>
      <c r="L7" s="153">
        <v>683.15</v>
      </c>
      <c r="M7" s="131">
        <v>703.16</v>
      </c>
      <c r="N7" s="153">
        <v>683.15</v>
      </c>
      <c r="O7" s="186">
        <v>703.16</v>
      </c>
      <c r="P7" s="163">
        <v>683.15</v>
      </c>
      <c r="Q7" s="103">
        <v>703.16</v>
      </c>
      <c r="R7" s="188">
        <v>683.15</v>
      </c>
      <c r="S7" s="136">
        <v>703.16</v>
      </c>
      <c r="T7" s="104">
        <v>703.16</v>
      </c>
      <c r="U7" s="105">
        <v>703.16</v>
      </c>
      <c r="V7" s="106">
        <v>703.16</v>
      </c>
      <c r="W7" s="172" t="s">
        <v>193</v>
      </c>
    </row>
    <row r="8" spans="1:23" ht="16.2" thickBot="1" x14ac:dyDescent="0.35">
      <c r="A8" s="193"/>
      <c r="B8" s="195"/>
      <c r="C8" s="194"/>
      <c r="D8" s="194"/>
      <c r="E8" s="197"/>
      <c r="F8" s="177"/>
      <c r="G8" s="185"/>
      <c r="H8" s="154"/>
      <c r="I8" s="132"/>
      <c r="J8" s="154"/>
      <c r="K8" s="185"/>
      <c r="L8" s="154"/>
      <c r="M8" s="132"/>
      <c r="N8" s="154"/>
      <c r="O8" s="187"/>
      <c r="P8" s="164"/>
      <c r="Q8" s="107"/>
      <c r="R8" s="189"/>
      <c r="S8" s="137"/>
      <c r="T8" s="108"/>
      <c r="U8" s="109"/>
      <c r="V8" s="110"/>
      <c r="W8" s="172"/>
    </row>
    <row r="9" spans="1:23" ht="42" thickBot="1" x14ac:dyDescent="0.35">
      <c r="A9" s="100" t="s">
        <v>194</v>
      </c>
      <c r="B9" s="111">
        <v>109.18</v>
      </c>
      <c r="C9" s="112">
        <v>121.88</v>
      </c>
      <c r="D9" s="112">
        <v>131.91999999999999</v>
      </c>
      <c r="E9" s="124">
        <v>150.33000000000001</v>
      </c>
      <c r="F9" s="129">
        <v>153.59</v>
      </c>
      <c r="G9" s="113">
        <f t="shared" ref="G9:L9" si="0">G3/G7</f>
        <v>153.59235451390865</v>
      </c>
      <c r="H9" s="155">
        <f t="shared" si="0"/>
        <v>158.09119519871186</v>
      </c>
      <c r="I9" s="113">
        <f t="shared" si="0"/>
        <v>156.43665737527732</v>
      </c>
      <c r="J9" s="155">
        <f t="shared" si="0"/>
        <v>161.01880992461392</v>
      </c>
      <c r="K9" s="113">
        <f t="shared" si="0"/>
        <v>159.99203595198819</v>
      </c>
      <c r="L9" s="155">
        <f t="shared" si="0"/>
        <v>164.67832833199151</v>
      </c>
      <c r="M9" s="113">
        <f>M3/M7</f>
        <v>162.35323397235339</v>
      </c>
      <c r="N9" s="155">
        <f>N3/N7</f>
        <v>167.10868769669912</v>
      </c>
      <c r="O9" s="113">
        <f t="shared" ref="O9:R9" si="1">O3/O7</f>
        <v>163.54741452869902</v>
      </c>
      <c r="P9" s="155">
        <f t="shared" si="1"/>
        <v>168.3378467393691</v>
      </c>
      <c r="Q9" s="113">
        <f t="shared" si="1"/>
        <v>170.65817168212072</v>
      </c>
      <c r="R9" s="155">
        <f t="shared" si="1"/>
        <v>175.65688355412428</v>
      </c>
      <c r="S9" s="114">
        <f>S3/S7</f>
        <v>156.43665737527732</v>
      </c>
      <c r="T9" s="115">
        <v>153.4</v>
      </c>
      <c r="U9" s="115">
        <v>154.96</v>
      </c>
      <c r="V9" s="115">
        <v>157.82</v>
      </c>
      <c r="W9" s="116" t="s">
        <v>195</v>
      </c>
    </row>
    <row r="10" spans="1:23" ht="42" thickBot="1" x14ac:dyDescent="0.35">
      <c r="A10" s="100" t="s">
        <v>196</v>
      </c>
      <c r="B10" s="117">
        <v>9.1</v>
      </c>
      <c r="C10" s="112">
        <v>10.16</v>
      </c>
      <c r="D10" s="112">
        <v>10.93</v>
      </c>
      <c r="E10" s="124">
        <v>12.53</v>
      </c>
      <c r="F10" s="129">
        <v>12.8</v>
      </c>
      <c r="G10" s="113">
        <f t="shared" ref="G10:L10" si="2">G9/12</f>
        <v>12.799362876159053</v>
      </c>
      <c r="H10" s="155">
        <f t="shared" si="2"/>
        <v>13.174266266559322</v>
      </c>
      <c r="I10" s="113">
        <f t="shared" si="2"/>
        <v>13.036388114606444</v>
      </c>
      <c r="J10" s="155">
        <f t="shared" si="2"/>
        <v>13.418234160384493</v>
      </c>
      <c r="K10" s="113">
        <f t="shared" si="2"/>
        <v>13.332669662665682</v>
      </c>
      <c r="L10" s="155">
        <f t="shared" si="2"/>
        <v>13.72319402766596</v>
      </c>
      <c r="M10" s="113">
        <f>M9/12</f>
        <v>13.529436164362783</v>
      </c>
      <c r="N10" s="155">
        <f>N9/12</f>
        <v>13.925723974724926</v>
      </c>
      <c r="O10" s="113">
        <f t="shared" ref="O10:R10" si="3">O9/12</f>
        <v>13.628951210724919</v>
      </c>
      <c r="P10" s="155">
        <f t="shared" si="3"/>
        <v>14.028153894947424</v>
      </c>
      <c r="Q10" s="113">
        <f t="shared" si="3"/>
        <v>14.221514306843394</v>
      </c>
      <c r="R10" s="155">
        <f t="shared" si="3"/>
        <v>14.638073629510357</v>
      </c>
      <c r="S10" s="114">
        <f>S9/12</f>
        <v>13.036388114606444</v>
      </c>
      <c r="T10" s="115"/>
      <c r="U10" s="115"/>
      <c r="V10" s="115"/>
      <c r="W10" s="116" t="s">
        <v>195</v>
      </c>
    </row>
    <row r="11" spans="1:23" ht="28.2" thickBot="1" x14ac:dyDescent="0.35">
      <c r="A11" s="100" t="s">
        <v>197</v>
      </c>
      <c r="B11" s="117">
        <v>2.1</v>
      </c>
      <c r="C11" s="112">
        <v>2.34</v>
      </c>
      <c r="D11" s="112">
        <v>2.54</v>
      </c>
      <c r="E11" s="124">
        <v>2.89</v>
      </c>
      <c r="F11" s="129">
        <v>2.95</v>
      </c>
      <c r="G11" s="113">
        <f t="shared" ref="G11:L11" si="4">G9/52</f>
        <v>2.953699125267474</v>
      </c>
      <c r="H11" s="155">
        <f t="shared" si="4"/>
        <v>3.0402152922829204</v>
      </c>
      <c r="I11" s="113">
        <f t="shared" si="4"/>
        <v>3.0083972572168713</v>
      </c>
      <c r="J11" s="155">
        <f t="shared" si="4"/>
        <v>3.0965155754733447</v>
      </c>
      <c r="K11" s="113">
        <f t="shared" si="4"/>
        <v>3.0767699221536189</v>
      </c>
      <c r="L11" s="155">
        <f t="shared" si="4"/>
        <v>3.166890929461375</v>
      </c>
      <c r="M11" s="113">
        <f>M9/52</f>
        <v>3.1221775763914112</v>
      </c>
      <c r="N11" s="155">
        <f>N9/52</f>
        <v>3.2136286095519062</v>
      </c>
      <c r="O11" s="113">
        <f t="shared" ref="O11:R11" si="5">O9/52</f>
        <v>3.145142587090366</v>
      </c>
      <c r="P11" s="155">
        <f t="shared" si="5"/>
        <v>3.2372662834494057</v>
      </c>
      <c r="Q11" s="113">
        <f t="shared" si="5"/>
        <v>3.2818879169638602</v>
      </c>
      <c r="R11" s="155">
        <f t="shared" si="5"/>
        <v>3.3780169914254667</v>
      </c>
      <c r="S11" s="114">
        <f>S9/52</f>
        <v>3.0083972572168713</v>
      </c>
      <c r="T11" s="115">
        <v>2.95</v>
      </c>
      <c r="U11" s="115">
        <v>2.98</v>
      </c>
      <c r="V11" s="115">
        <v>3.0350000000000001</v>
      </c>
      <c r="W11" s="116" t="s">
        <v>195</v>
      </c>
    </row>
    <row r="12" spans="1:23" ht="21" thickBot="1" x14ac:dyDescent="0.35">
      <c r="A12" s="118" t="s">
        <v>198</v>
      </c>
      <c r="B12" s="119">
        <v>0.3624</v>
      </c>
      <c r="C12" s="120">
        <v>0.1142</v>
      </c>
      <c r="D12" s="120">
        <v>8.2299999999999998E-2</v>
      </c>
      <c r="E12" s="126">
        <v>0.1396</v>
      </c>
      <c r="F12" s="130">
        <v>0.02</v>
      </c>
      <c r="G12" s="121">
        <v>0</v>
      </c>
      <c r="H12" s="156">
        <f>(H11-F11)/F11</f>
        <v>3.0581455011159404E-2</v>
      </c>
      <c r="I12" s="121">
        <f>(I11-F11)/F11</f>
        <v>1.9795680412498701E-2</v>
      </c>
      <c r="J12" s="156">
        <f>(J11-G11)/G11</f>
        <v>4.8351725801773326E-2</v>
      </c>
      <c r="K12" s="121">
        <f>(K11-F11)/F11</f>
        <v>4.2972854967328375E-2</v>
      </c>
      <c r="L12" s="156">
        <f>(L11-F11)/G11</f>
        <v>7.343027175854755E-2</v>
      </c>
      <c r="M12" s="121">
        <f>(M11-G11)/H11</f>
        <v>5.5416618537375194E-2</v>
      </c>
      <c r="N12" s="156">
        <f>(N11-H11)/I11</f>
        <v>5.7643091135315662E-2</v>
      </c>
      <c r="O12" s="121">
        <f>(O11-F11)/F11</f>
        <v>6.6150029522157899E-2</v>
      </c>
      <c r="P12" s="156">
        <f>(P11-G11)/G11</f>
        <v>9.6004076974581187E-2</v>
      </c>
      <c r="Q12" s="121">
        <f>(Q11-F11)/F11</f>
        <v>0.11250437863181695</v>
      </c>
      <c r="R12" s="156">
        <f>(R11-G11)/G11</f>
        <v>0.14365642814738902</v>
      </c>
      <c r="S12" s="122">
        <v>4.1500000000000002E-2</v>
      </c>
      <c r="T12" s="102">
        <v>0.02</v>
      </c>
      <c r="U12" s="102">
        <v>0.03</v>
      </c>
      <c r="V12" s="102">
        <v>0.05</v>
      </c>
      <c r="W12" s="116" t="s">
        <v>195</v>
      </c>
    </row>
  </sheetData>
  <mergeCells count="23">
    <mergeCell ref="B4:B6"/>
    <mergeCell ref="C4:C6"/>
    <mergeCell ref="D4:D6"/>
    <mergeCell ref="E4:E6"/>
    <mergeCell ref="G4:G6"/>
    <mergeCell ref="A7:A8"/>
    <mergeCell ref="B7:B8"/>
    <mergeCell ref="C7:C8"/>
    <mergeCell ref="D7:D8"/>
    <mergeCell ref="E7:E8"/>
    <mergeCell ref="W7:W8"/>
    <mergeCell ref="F4:F6"/>
    <mergeCell ref="F7:F8"/>
    <mergeCell ref="G1:Q1"/>
    <mergeCell ref="L4:L6"/>
    <mergeCell ref="P4:P6"/>
    <mergeCell ref="W4:W6"/>
    <mergeCell ref="G7:G8"/>
    <mergeCell ref="K7:K8"/>
    <mergeCell ref="O7:O8"/>
    <mergeCell ref="R7:R8"/>
    <mergeCell ref="K4:K6"/>
    <mergeCell ref="O4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7566C-0C29-4F02-8F2C-C9A9A238FCA0}">
  <dimension ref="A1:B8"/>
  <sheetViews>
    <sheetView workbookViewId="0">
      <selection activeCell="G15" sqref="G15"/>
    </sheetView>
  </sheetViews>
  <sheetFormatPr defaultRowHeight="14.4" x14ac:dyDescent="0.3"/>
  <cols>
    <col min="1" max="1" width="23.21875" customWidth="1"/>
    <col min="2" max="2" width="21.21875" customWidth="1"/>
  </cols>
  <sheetData>
    <row r="1" spans="1:2" ht="16.2" thickBot="1" x14ac:dyDescent="0.35">
      <c r="A1" s="55" t="s">
        <v>172</v>
      </c>
      <c r="B1" s="56" t="s">
        <v>173</v>
      </c>
    </row>
    <row r="2" spans="1:2" ht="16.2" thickBot="1" x14ac:dyDescent="0.35">
      <c r="A2" s="57" t="s">
        <v>174</v>
      </c>
      <c r="B2" s="58"/>
    </row>
    <row r="3" spans="1:2" ht="16.2" thickBot="1" x14ac:dyDescent="0.35">
      <c r="A3" s="59" t="s">
        <v>17</v>
      </c>
      <c r="B3" s="60">
        <f>'Overview '!E26</f>
        <v>226411</v>
      </c>
    </row>
    <row r="4" spans="1:2" ht="16.2" thickBot="1" x14ac:dyDescent="0.35">
      <c r="A4" s="57"/>
      <c r="B4" s="61"/>
    </row>
    <row r="5" spans="1:2" ht="16.2" thickBot="1" x14ac:dyDescent="0.35">
      <c r="A5" s="57" t="s">
        <v>175</v>
      </c>
      <c r="B5" s="69">
        <f>'Predicted Income '!C16</f>
        <v>112250.7</v>
      </c>
    </row>
    <row r="6" spans="1:2" ht="16.2" thickBot="1" x14ac:dyDescent="0.35">
      <c r="A6" s="57"/>
      <c r="B6" s="62">
        <v>0</v>
      </c>
    </row>
    <row r="7" spans="1:2" ht="16.2" thickBot="1" x14ac:dyDescent="0.35">
      <c r="A7" s="63" t="s">
        <v>179</v>
      </c>
      <c r="B7" s="64">
        <f>B3-B5</f>
        <v>114160.3</v>
      </c>
    </row>
    <row r="8" spans="1:2" ht="16.2" thickBot="1" x14ac:dyDescent="0.35">
      <c r="A8" s="65"/>
      <c r="B8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4D26-1C55-4680-8BF3-23B20DAE76F7}">
  <dimension ref="A3:D16"/>
  <sheetViews>
    <sheetView workbookViewId="0">
      <selection activeCell="C23" sqref="C23"/>
    </sheetView>
  </sheetViews>
  <sheetFormatPr defaultRowHeight="14.4" x14ac:dyDescent="0.3"/>
  <cols>
    <col min="1" max="1" width="18.6640625" customWidth="1"/>
    <col min="3" max="3" width="16.44140625" customWidth="1"/>
    <col min="4" max="4" width="37.21875" customWidth="1"/>
  </cols>
  <sheetData>
    <row r="3" spans="1:4" x14ac:dyDescent="0.3">
      <c r="A3" s="67" t="s">
        <v>105</v>
      </c>
      <c r="B3" s="68"/>
      <c r="C3" s="68"/>
    </row>
    <row r="4" spans="1:4" x14ac:dyDescent="0.3">
      <c r="A4" t="s">
        <v>106</v>
      </c>
      <c r="C4" s="15">
        <v>100174</v>
      </c>
    </row>
    <row r="5" spans="1:4" x14ac:dyDescent="0.3">
      <c r="A5" t="s">
        <v>107</v>
      </c>
      <c r="C5" s="15">
        <v>108000</v>
      </c>
    </row>
    <row r="6" spans="1:4" x14ac:dyDescent="0.3">
      <c r="A6" t="s">
        <v>108</v>
      </c>
      <c r="C6" s="15">
        <v>1390</v>
      </c>
    </row>
    <row r="7" spans="1:4" x14ac:dyDescent="0.3">
      <c r="A7" t="s">
        <v>109</v>
      </c>
      <c r="C7" s="15">
        <v>3000</v>
      </c>
    </row>
    <row r="8" spans="1:4" x14ac:dyDescent="0.3">
      <c r="A8" t="s">
        <v>110</v>
      </c>
      <c r="C8" s="15">
        <v>660</v>
      </c>
    </row>
    <row r="9" spans="1:4" x14ac:dyDescent="0.3">
      <c r="A9" t="s">
        <v>111</v>
      </c>
      <c r="C9" s="15"/>
    </row>
    <row r="10" spans="1:4" x14ac:dyDescent="0.3">
      <c r="A10" t="s">
        <v>176</v>
      </c>
      <c r="C10" s="15">
        <v>750</v>
      </c>
    </row>
    <row r="11" spans="1:4" x14ac:dyDescent="0.3">
      <c r="A11" t="s">
        <v>177</v>
      </c>
      <c r="C11" s="15">
        <v>250</v>
      </c>
    </row>
    <row r="12" spans="1:4" x14ac:dyDescent="0.3">
      <c r="A12" t="s">
        <v>178</v>
      </c>
      <c r="C12" s="15">
        <v>1000</v>
      </c>
    </row>
    <row r="13" spans="1:4" x14ac:dyDescent="0.3">
      <c r="C13" s="15"/>
    </row>
    <row r="14" spans="1:4" ht="15" thickBot="1" x14ac:dyDescent="0.35">
      <c r="C14" s="70">
        <v>214344</v>
      </c>
      <c r="D14" t="s">
        <v>16</v>
      </c>
    </row>
    <row r="15" spans="1:4" ht="15" thickTop="1" x14ac:dyDescent="0.3">
      <c r="C15">
        <f>-'Overview '!D26</f>
        <v>-102093.3</v>
      </c>
      <c r="D15" t="s">
        <v>180</v>
      </c>
    </row>
    <row r="16" spans="1:4" x14ac:dyDescent="0.3">
      <c r="C16" s="15">
        <f>SUM(C14:C15)</f>
        <v>112250.7</v>
      </c>
      <c r="D16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F4B4-EC2C-4290-A421-7A87BAC67544}">
  <dimension ref="A1:AG30"/>
  <sheetViews>
    <sheetView topLeftCell="A3" workbookViewId="0">
      <selection activeCell="AG22" sqref="AG22"/>
    </sheetView>
  </sheetViews>
  <sheetFormatPr defaultRowHeight="14.4" x14ac:dyDescent="0.3"/>
  <cols>
    <col min="1" max="1" width="51.88671875" customWidth="1"/>
    <col min="2" max="2" width="9.6640625" hidden="1" customWidth="1"/>
    <col min="3" max="25" width="0" hidden="1" customWidth="1"/>
    <col min="29" max="29" width="21.77734375" bestFit="1" customWidth="1"/>
    <col min="30" max="30" width="8.88671875" style="22" bestFit="1" customWidth="1"/>
    <col min="32" max="32" width="8.77734375" style="22"/>
  </cols>
  <sheetData>
    <row r="1" spans="1:33" s="1" customFormat="1" ht="25.8" x14ac:dyDescent="0.5">
      <c r="C1" s="1" t="s">
        <v>1</v>
      </c>
      <c r="AC1" s="54">
        <f>'Overview '!E9</f>
        <v>113800</v>
      </c>
      <c r="AD1" s="21"/>
      <c r="AF1" s="21"/>
    </row>
    <row r="2" spans="1:33" ht="15" thickBot="1" x14ac:dyDescent="0.35"/>
    <row r="3" spans="1:33" x14ac:dyDescent="0.3">
      <c r="A3" s="4"/>
      <c r="B3" s="208" t="s">
        <v>4</v>
      </c>
      <c r="C3" s="208"/>
      <c r="D3" s="208" t="s">
        <v>5</v>
      </c>
      <c r="E3" s="208"/>
      <c r="F3" s="208" t="s">
        <v>6</v>
      </c>
      <c r="G3" s="208"/>
      <c r="H3" s="208" t="s">
        <v>7</v>
      </c>
      <c r="I3" s="208"/>
      <c r="J3" s="208" t="s">
        <v>8</v>
      </c>
      <c r="K3" s="208"/>
      <c r="L3" s="208" t="s">
        <v>9</v>
      </c>
      <c r="M3" s="208"/>
      <c r="N3" s="208" t="s">
        <v>10</v>
      </c>
      <c r="O3" s="208"/>
      <c r="P3" s="208" t="s">
        <v>11</v>
      </c>
      <c r="Q3" s="208"/>
      <c r="R3" s="208" t="s">
        <v>12</v>
      </c>
      <c r="S3" s="208"/>
      <c r="T3" s="208" t="s">
        <v>13</v>
      </c>
      <c r="U3" s="208"/>
      <c r="V3" s="208" t="s">
        <v>14</v>
      </c>
      <c r="W3" s="208"/>
      <c r="X3" s="208" t="s">
        <v>15</v>
      </c>
      <c r="Y3" s="208"/>
    </row>
    <row r="4" spans="1:33" x14ac:dyDescent="0.3">
      <c r="A4" s="5"/>
      <c r="B4" s="3" t="s">
        <v>17</v>
      </c>
      <c r="C4" s="3" t="s">
        <v>18</v>
      </c>
      <c r="D4" s="3" t="s">
        <v>17</v>
      </c>
      <c r="E4" s="3" t="s">
        <v>18</v>
      </c>
      <c r="F4" s="3" t="s">
        <v>17</v>
      </c>
      <c r="G4" s="3" t="s">
        <v>18</v>
      </c>
      <c r="H4" s="3" t="s">
        <v>17</v>
      </c>
      <c r="I4" s="3" t="s">
        <v>18</v>
      </c>
      <c r="J4" s="3" t="s">
        <v>17</v>
      </c>
      <c r="K4" s="3" t="s">
        <v>18</v>
      </c>
      <c r="L4" s="3" t="s">
        <v>17</v>
      </c>
      <c r="M4" s="3" t="s">
        <v>18</v>
      </c>
      <c r="N4" s="3" t="s">
        <v>17</v>
      </c>
      <c r="O4" s="3" t="s">
        <v>18</v>
      </c>
      <c r="P4" s="3" t="s">
        <v>17</v>
      </c>
      <c r="Q4" s="3" t="s">
        <v>18</v>
      </c>
      <c r="R4" s="3" t="s">
        <v>17</v>
      </c>
      <c r="S4" s="3" t="s">
        <v>18</v>
      </c>
      <c r="T4" s="3" t="s">
        <v>17</v>
      </c>
      <c r="U4" s="3" t="s">
        <v>18</v>
      </c>
      <c r="V4" s="3" t="s">
        <v>17</v>
      </c>
      <c r="W4" s="3" t="s">
        <v>18</v>
      </c>
      <c r="X4" s="3" t="s">
        <v>17</v>
      </c>
      <c r="Y4" s="138" t="s">
        <v>18</v>
      </c>
      <c r="Z4" s="3" t="s">
        <v>139</v>
      </c>
      <c r="AA4" s="3" t="s">
        <v>141</v>
      </c>
      <c r="AB4" s="3" t="s">
        <v>140</v>
      </c>
      <c r="AC4" s="3" t="s">
        <v>142</v>
      </c>
    </row>
    <row r="5" spans="1:33" x14ac:dyDescent="0.3">
      <c r="A5" s="6" t="s">
        <v>94</v>
      </c>
      <c r="B5" s="7">
        <v>493</v>
      </c>
      <c r="C5" s="7"/>
      <c r="D5" s="7">
        <v>493</v>
      </c>
      <c r="E5" s="7"/>
      <c r="F5" s="7">
        <v>493</v>
      </c>
      <c r="G5" s="7"/>
      <c r="H5" s="7">
        <v>493</v>
      </c>
      <c r="I5" s="7"/>
      <c r="J5" s="7">
        <v>493</v>
      </c>
      <c r="K5" s="7"/>
      <c r="L5" s="7">
        <v>493</v>
      </c>
      <c r="M5" s="7"/>
      <c r="N5" s="7">
        <v>493</v>
      </c>
      <c r="O5" s="7"/>
      <c r="P5" s="7">
        <v>493</v>
      </c>
      <c r="Q5" s="7"/>
      <c r="R5" s="7">
        <v>493</v>
      </c>
      <c r="S5" s="7"/>
      <c r="T5" s="7">
        <v>493</v>
      </c>
      <c r="U5" s="7"/>
      <c r="V5" s="7">
        <v>493</v>
      </c>
      <c r="W5" s="7"/>
      <c r="X5" s="7">
        <v>501</v>
      </c>
      <c r="Y5" s="139"/>
      <c r="Z5" s="2">
        <v>5924</v>
      </c>
      <c r="AA5" s="2">
        <v>0</v>
      </c>
      <c r="AB5" s="2">
        <v>350</v>
      </c>
      <c r="AC5" s="2">
        <v>6220</v>
      </c>
    </row>
    <row r="6" spans="1:33" x14ac:dyDescent="0.3">
      <c r="A6" s="6" t="s">
        <v>95</v>
      </c>
      <c r="B6" s="7">
        <v>83</v>
      </c>
      <c r="C6" s="7"/>
      <c r="D6" s="7">
        <v>83</v>
      </c>
      <c r="E6" s="7"/>
      <c r="F6" s="7">
        <v>83</v>
      </c>
      <c r="G6" s="7"/>
      <c r="H6" s="7">
        <v>83</v>
      </c>
      <c r="I6" s="7"/>
      <c r="J6" s="7">
        <v>83</v>
      </c>
      <c r="K6" s="7"/>
      <c r="L6" s="7">
        <v>83</v>
      </c>
      <c r="M6" s="7"/>
      <c r="N6" s="7">
        <v>83</v>
      </c>
      <c r="O6" s="7"/>
      <c r="P6" s="7">
        <v>83</v>
      </c>
      <c r="Q6" s="7"/>
      <c r="R6" s="7">
        <v>83</v>
      </c>
      <c r="S6" s="7"/>
      <c r="T6" s="7">
        <v>83</v>
      </c>
      <c r="U6" s="7"/>
      <c r="V6" s="7">
        <v>83</v>
      </c>
      <c r="W6" s="7"/>
      <c r="X6" s="7">
        <v>87</v>
      </c>
      <c r="Y6" s="139"/>
      <c r="Z6" s="2">
        <v>1000</v>
      </c>
      <c r="AA6" s="2">
        <v>0</v>
      </c>
      <c r="AB6" s="2">
        <v>0</v>
      </c>
      <c r="AC6" s="2">
        <v>1000</v>
      </c>
    </row>
    <row r="7" spans="1:33" x14ac:dyDescent="0.3">
      <c r="A7" s="6" t="s">
        <v>96</v>
      </c>
      <c r="B7" s="7">
        <v>965</v>
      </c>
      <c r="C7" s="7"/>
      <c r="D7" s="7">
        <v>965</v>
      </c>
      <c r="E7" s="7"/>
      <c r="F7" s="7">
        <v>965</v>
      </c>
      <c r="G7" s="7"/>
      <c r="H7" s="7">
        <v>965</v>
      </c>
      <c r="I7" s="7"/>
      <c r="J7" s="7">
        <v>965</v>
      </c>
      <c r="K7" s="7"/>
      <c r="L7" s="7">
        <v>965</v>
      </c>
      <c r="M7" s="7"/>
      <c r="N7" s="7">
        <v>965</v>
      </c>
      <c r="O7" s="7"/>
      <c r="P7" s="7">
        <v>965</v>
      </c>
      <c r="Q7" s="7"/>
      <c r="R7" s="7">
        <v>965</v>
      </c>
      <c r="S7" s="7"/>
      <c r="T7" s="7">
        <v>965</v>
      </c>
      <c r="U7" s="7"/>
      <c r="V7" s="7">
        <v>965</v>
      </c>
      <c r="W7" s="7"/>
      <c r="X7" s="7">
        <v>973</v>
      </c>
      <c r="Y7" s="139"/>
      <c r="Z7" s="2">
        <v>11588</v>
      </c>
      <c r="AA7" s="2">
        <v>0</v>
      </c>
      <c r="AB7" s="2">
        <v>0</v>
      </c>
      <c r="AC7" s="2">
        <v>13000</v>
      </c>
      <c r="AG7" t="s">
        <v>143</v>
      </c>
    </row>
    <row r="8" spans="1:33" x14ac:dyDescent="0.3">
      <c r="A8" s="6" t="s">
        <v>97</v>
      </c>
      <c r="B8" s="7">
        <v>3762</v>
      </c>
      <c r="C8" s="7"/>
      <c r="D8" s="7">
        <v>3762</v>
      </c>
      <c r="E8" s="7"/>
      <c r="F8" s="7">
        <v>3762</v>
      </c>
      <c r="G8" s="7"/>
      <c r="H8" s="7">
        <v>3762</v>
      </c>
      <c r="I8" s="7"/>
      <c r="J8" s="7">
        <v>3762</v>
      </c>
      <c r="K8" s="7"/>
      <c r="L8" s="7">
        <v>3762</v>
      </c>
      <c r="M8" s="7"/>
      <c r="N8" s="7">
        <v>3762</v>
      </c>
      <c r="O8" s="7"/>
      <c r="P8" s="7">
        <v>3762</v>
      </c>
      <c r="Q8" s="7"/>
      <c r="R8" s="7">
        <v>3762</v>
      </c>
      <c r="S8" s="7"/>
      <c r="T8" s="7">
        <v>3762</v>
      </c>
      <c r="U8" s="7"/>
      <c r="V8" s="7">
        <v>3762</v>
      </c>
      <c r="W8" s="7"/>
      <c r="X8" s="7">
        <v>3762</v>
      </c>
      <c r="Y8" s="139"/>
      <c r="Z8" s="2">
        <v>45144</v>
      </c>
      <c r="AA8" s="2">
        <v>0</v>
      </c>
      <c r="AB8" s="2">
        <v>6900</v>
      </c>
      <c r="AC8" s="2">
        <v>71531</v>
      </c>
      <c r="AD8" s="22">
        <f>AC8/AC1</f>
        <v>0.62856766256590513</v>
      </c>
      <c r="AF8"/>
      <c r="AG8" t="s">
        <v>200</v>
      </c>
    </row>
    <row r="9" spans="1:33" x14ac:dyDescent="0.3">
      <c r="A9" s="6" t="s">
        <v>98</v>
      </c>
      <c r="B9" s="7">
        <v>833</v>
      </c>
      <c r="C9" s="7"/>
      <c r="D9" s="7">
        <v>833</v>
      </c>
      <c r="E9" s="7"/>
      <c r="F9" s="7">
        <v>833</v>
      </c>
      <c r="G9" s="7"/>
      <c r="H9" s="7">
        <v>833</v>
      </c>
      <c r="I9" s="7"/>
      <c r="J9" s="7">
        <v>833</v>
      </c>
      <c r="K9" s="7"/>
      <c r="L9" s="7">
        <v>833</v>
      </c>
      <c r="M9" s="7"/>
      <c r="N9" s="7">
        <v>833</v>
      </c>
      <c r="O9" s="7"/>
      <c r="P9" s="7">
        <v>833</v>
      </c>
      <c r="Q9" s="7"/>
      <c r="R9" s="7">
        <v>833</v>
      </c>
      <c r="S9" s="7"/>
      <c r="T9" s="7">
        <v>833</v>
      </c>
      <c r="U9" s="7"/>
      <c r="V9" s="7">
        <v>833</v>
      </c>
      <c r="W9" s="7"/>
      <c r="X9" s="7">
        <v>837</v>
      </c>
      <c r="Y9" s="139"/>
      <c r="Z9" s="2">
        <v>10000</v>
      </c>
      <c r="AA9" s="2">
        <v>0</v>
      </c>
      <c r="AB9" s="2">
        <v>0</v>
      </c>
      <c r="AC9" s="2">
        <v>11000</v>
      </c>
    </row>
    <row r="10" spans="1:33" x14ac:dyDescent="0.3">
      <c r="A10" s="6" t="s">
        <v>99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39"/>
      <c r="Z10" s="143"/>
      <c r="AA10" s="143"/>
      <c r="AB10" s="143"/>
      <c r="AC10" s="143"/>
    </row>
    <row r="11" spans="1:33" x14ac:dyDescent="0.3">
      <c r="A11" s="6" t="s">
        <v>134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>
        <v>2046.37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139"/>
      <c r="Z11" s="143"/>
      <c r="AA11" s="143"/>
      <c r="AB11" s="143"/>
      <c r="AC11" s="143"/>
    </row>
    <row r="12" spans="1:33" x14ac:dyDescent="0.3">
      <c r="A12" s="6" t="s">
        <v>135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39"/>
      <c r="Z12" s="2"/>
      <c r="AA12" s="2"/>
      <c r="AB12" s="2"/>
      <c r="AC12" s="2">
        <v>925</v>
      </c>
      <c r="AG12" t="s">
        <v>157</v>
      </c>
    </row>
    <row r="13" spans="1:33" x14ac:dyDescent="0.3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39"/>
      <c r="Z13" s="143"/>
      <c r="AA13" s="143"/>
      <c r="AB13" s="143"/>
      <c r="AC13" s="143"/>
    </row>
    <row r="14" spans="1:33" x14ac:dyDescent="0.3">
      <c r="A14" s="6" t="s">
        <v>167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39"/>
      <c r="Z14" s="2"/>
      <c r="AA14" s="2"/>
      <c r="AB14" s="2"/>
      <c r="AC14" s="2">
        <v>575</v>
      </c>
      <c r="AG14" t="s">
        <v>158</v>
      </c>
    </row>
    <row r="15" spans="1:33" x14ac:dyDescent="0.3">
      <c r="A15" s="6" t="s">
        <v>166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39"/>
      <c r="Z15" s="2"/>
      <c r="AA15" s="2"/>
      <c r="AB15" s="2"/>
      <c r="AC15" s="2">
        <v>260</v>
      </c>
      <c r="AG15" t="s">
        <v>159</v>
      </c>
    </row>
    <row r="16" spans="1:33" x14ac:dyDescent="0.3">
      <c r="A16" s="6" t="s">
        <v>165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39"/>
      <c r="Z16" s="2"/>
      <c r="AA16" s="2"/>
      <c r="AB16" s="2"/>
      <c r="AC16" s="2">
        <v>300</v>
      </c>
      <c r="AG16" t="s">
        <v>160</v>
      </c>
    </row>
    <row r="17" spans="1:33" x14ac:dyDescent="0.3">
      <c r="A17" s="6" t="s">
        <v>164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39"/>
      <c r="Z17" s="2"/>
      <c r="AA17" s="2"/>
      <c r="AB17" s="2"/>
      <c r="AC17" s="2">
        <v>300</v>
      </c>
      <c r="AE17">
        <f>SUM(AC12:AC17)</f>
        <v>2360</v>
      </c>
      <c r="AG17" t="s">
        <v>163</v>
      </c>
    </row>
    <row r="18" spans="1:33" x14ac:dyDescent="0.3">
      <c r="A18" s="6" t="s">
        <v>168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139"/>
      <c r="Z18" s="2">
        <v>0</v>
      </c>
      <c r="AA18" s="2">
        <v>0</v>
      </c>
      <c r="AB18" s="2"/>
      <c r="AC18" s="2">
        <v>1000</v>
      </c>
      <c r="AG18" t="s">
        <v>169</v>
      </c>
    </row>
    <row r="19" spans="1:33" x14ac:dyDescent="0.3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139"/>
      <c r="Z19" s="143"/>
      <c r="AA19" s="143"/>
      <c r="AB19" s="143"/>
      <c r="AC19" s="143"/>
    </row>
    <row r="20" spans="1:33" x14ac:dyDescent="0.3">
      <c r="A20" s="6" t="s">
        <v>161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139"/>
      <c r="Z20" s="2"/>
      <c r="AA20" s="2"/>
      <c r="AB20" s="2"/>
      <c r="AC20" s="2">
        <v>3000</v>
      </c>
    </row>
    <row r="21" spans="1:33" x14ac:dyDescent="0.3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139"/>
      <c r="Z21" s="143"/>
      <c r="AA21" s="143"/>
      <c r="AB21" s="143"/>
      <c r="AC21" s="143"/>
    </row>
    <row r="22" spans="1:33" x14ac:dyDescent="0.3">
      <c r="A22" s="6" t="s">
        <v>87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139"/>
      <c r="Z22" s="2">
        <v>1</v>
      </c>
      <c r="AA22" s="2">
        <v>2046.37</v>
      </c>
      <c r="AB22" s="2"/>
      <c r="AC22" s="2">
        <v>0</v>
      </c>
    </row>
    <row r="23" spans="1:33" x14ac:dyDescent="0.3">
      <c r="A23" s="6" t="s">
        <v>182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139"/>
      <c r="Z23" s="2"/>
      <c r="AA23" s="2"/>
      <c r="AB23" s="2"/>
      <c r="AC23" s="2">
        <v>500</v>
      </c>
    </row>
    <row r="24" spans="1:33" x14ac:dyDescent="0.3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139"/>
      <c r="Z24" s="143"/>
      <c r="AA24" s="143"/>
      <c r="AB24" s="143"/>
      <c r="AC24" s="143"/>
    </row>
    <row r="25" spans="1:33" x14ac:dyDescent="0.3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139"/>
      <c r="Z25" s="143"/>
      <c r="AA25" s="143"/>
      <c r="AB25" s="143"/>
      <c r="AC25" s="143"/>
    </row>
    <row r="26" spans="1:33" ht="15" thickBot="1" x14ac:dyDescent="0.35">
      <c r="A26" s="6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140"/>
      <c r="Z26" s="143"/>
      <c r="AA26" s="143"/>
      <c r="AB26" s="143"/>
      <c r="AC26" s="143"/>
    </row>
    <row r="27" spans="1:33" s="14" customFormat="1" ht="13.2" thickTop="1" thickBot="1" x14ac:dyDescent="0.3">
      <c r="A27" s="13"/>
      <c r="B27" s="10">
        <f>SUM(B5:B26)</f>
        <v>6136</v>
      </c>
      <c r="C27" s="10">
        <f t="shared" ref="C27:Y27" si="0">SUM(C5:C26)</f>
        <v>0</v>
      </c>
      <c r="D27" s="10">
        <f t="shared" si="0"/>
        <v>6136</v>
      </c>
      <c r="E27" s="10">
        <f t="shared" si="0"/>
        <v>0</v>
      </c>
      <c r="F27" s="10">
        <f t="shared" si="0"/>
        <v>6136</v>
      </c>
      <c r="G27" s="10">
        <f t="shared" si="0"/>
        <v>0</v>
      </c>
      <c r="H27" s="10">
        <f t="shared" si="0"/>
        <v>6136</v>
      </c>
      <c r="I27" s="10">
        <f t="shared" si="0"/>
        <v>0</v>
      </c>
      <c r="J27" s="10">
        <f t="shared" si="0"/>
        <v>6136</v>
      </c>
      <c r="K27" s="10">
        <f t="shared" si="0"/>
        <v>0</v>
      </c>
      <c r="L27" s="10">
        <f t="shared" si="0"/>
        <v>6136</v>
      </c>
      <c r="M27" s="10">
        <f t="shared" si="0"/>
        <v>2046.37</v>
      </c>
      <c r="N27" s="10">
        <f t="shared" si="0"/>
        <v>6136</v>
      </c>
      <c r="O27" s="10">
        <f t="shared" si="0"/>
        <v>0</v>
      </c>
      <c r="P27" s="10">
        <f t="shared" si="0"/>
        <v>6136</v>
      </c>
      <c r="Q27" s="10">
        <f t="shared" si="0"/>
        <v>0</v>
      </c>
      <c r="R27" s="10">
        <f t="shared" si="0"/>
        <v>6136</v>
      </c>
      <c r="S27" s="10">
        <f t="shared" si="0"/>
        <v>0</v>
      </c>
      <c r="T27" s="10">
        <f t="shared" si="0"/>
        <v>6136</v>
      </c>
      <c r="U27" s="10">
        <f t="shared" si="0"/>
        <v>0</v>
      </c>
      <c r="V27" s="10">
        <f t="shared" si="0"/>
        <v>6136</v>
      </c>
      <c r="W27" s="10">
        <f t="shared" si="0"/>
        <v>0</v>
      </c>
      <c r="X27" s="10">
        <f t="shared" si="0"/>
        <v>6160</v>
      </c>
      <c r="Y27" s="141">
        <f t="shared" si="0"/>
        <v>0</v>
      </c>
      <c r="Z27" s="144"/>
      <c r="AA27" s="144"/>
      <c r="AB27" s="144"/>
      <c r="AC27" s="144"/>
      <c r="AD27" s="23"/>
      <c r="AF27" s="23"/>
    </row>
    <row r="28" spans="1:33" x14ac:dyDescent="0.3">
      <c r="Z28" s="2"/>
      <c r="AA28" s="2"/>
      <c r="AB28" s="2"/>
      <c r="AC28" s="2"/>
    </row>
    <row r="29" spans="1:33" x14ac:dyDescent="0.3">
      <c r="A29" s="145" t="s">
        <v>201</v>
      </c>
      <c r="Z29" s="2">
        <f>SUM(Z5:Z27)</f>
        <v>73657</v>
      </c>
      <c r="AA29" s="2">
        <f t="shared" ref="AA29:AC29" si="1">SUM(AA5:AA27)</f>
        <v>2046.37</v>
      </c>
      <c r="AB29" s="2">
        <f t="shared" si="1"/>
        <v>7250</v>
      </c>
      <c r="AC29" s="2">
        <f t="shared" si="1"/>
        <v>109611</v>
      </c>
    </row>
    <row r="30" spans="1:33" x14ac:dyDescent="0.3">
      <c r="A30" s="19"/>
      <c r="B30">
        <v>2046.37</v>
      </c>
      <c r="D30" t="s">
        <v>123</v>
      </c>
    </row>
  </sheetData>
  <mergeCells count="12">
    <mergeCell ref="X3:Y3"/>
    <mergeCell ref="L3:M3"/>
    <mergeCell ref="B3:C3"/>
    <mergeCell ref="D3:E3"/>
    <mergeCell ref="F3:G3"/>
    <mergeCell ref="H3:I3"/>
    <mergeCell ref="J3:K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3A49D-7D33-4BF1-A44B-8B92112DEDC4}">
  <dimension ref="A1:AC36"/>
  <sheetViews>
    <sheetView topLeftCell="A2" workbookViewId="0">
      <selection activeCell="AE14" sqref="AE14"/>
    </sheetView>
  </sheetViews>
  <sheetFormatPr defaultRowHeight="14.4" x14ac:dyDescent="0.3"/>
  <cols>
    <col min="1" max="1" width="29" customWidth="1"/>
    <col min="2" max="2" width="7.33203125" hidden="1" customWidth="1"/>
    <col min="3" max="3" width="8.77734375" hidden="1" customWidth="1"/>
    <col min="4" max="4" width="7.33203125" hidden="1" customWidth="1"/>
    <col min="5" max="5" width="8.77734375" hidden="1" customWidth="1"/>
    <col min="6" max="6" width="7.33203125" hidden="1" customWidth="1"/>
    <col min="7" max="7" width="8.77734375" hidden="1" customWidth="1"/>
    <col min="8" max="8" width="7.33203125" hidden="1" customWidth="1"/>
    <col min="9" max="9" width="8.77734375" hidden="1" customWidth="1"/>
    <col min="10" max="10" width="7.33203125" hidden="1" customWidth="1"/>
    <col min="11" max="11" width="8.77734375" hidden="1" customWidth="1"/>
    <col min="12" max="12" width="7.33203125" hidden="1" customWidth="1"/>
    <col min="13" max="13" width="8.77734375" hidden="1" customWidth="1"/>
    <col min="14" max="14" width="7.33203125" hidden="1" customWidth="1"/>
    <col min="15" max="25" width="8.77734375" hidden="1" customWidth="1"/>
    <col min="29" max="29" width="13.33203125" bestFit="1" customWidth="1"/>
  </cols>
  <sheetData>
    <row r="1" spans="1:29" s="1" customFormat="1" ht="25.8" x14ac:dyDescent="0.5">
      <c r="C1" s="1" t="s">
        <v>1</v>
      </c>
    </row>
    <row r="2" spans="1:29" ht="15" thickBot="1" x14ac:dyDescent="0.35"/>
    <row r="3" spans="1:29" x14ac:dyDescent="0.3">
      <c r="A3" s="4"/>
      <c r="B3" s="209" t="s">
        <v>4</v>
      </c>
      <c r="C3" s="209"/>
      <c r="D3" s="209" t="s">
        <v>5</v>
      </c>
      <c r="E3" s="209"/>
      <c r="F3" s="209" t="s">
        <v>6</v>
      </c>
      <c r="G3" s="209"/>
      <c r="H3" s="209" t="s">
        <v>7</v>
      </c>
      <c r="I3" s="209"/>
      <c r="J3" s="209" t="s">
        <v>8</v>
      </c>
      <c r="K3" s="209"/>
      <c r="L3" s="209" t="s">
        <v>9</v>
      </c>
      <c r="M3" s="209"/>
      <c r="N3" s="209" t="s">
        <v>10</v>
      </c>
      <c r="O3" s="209"/>
      <c r="P3" s="209" t="s">
        <v>11</v>
      </c>
      <c r="Q3" s="209"/>
      <c r="R3" s="209" t="s">
        <v>12</v>
      </c>
      <c r="S3" s="209"/>
      <c r="T3" s="209" t="s">
        <v>13</v>
      </c>
      <c r="U3" s="209"/>
      <c r="V3" s="209" t="s">
        <v>14</v>
      </c>
      <c r="W3" s="209"/>
      <c r="X3" s="209" t="s">
        <v>15</v>
      </c>
      <c r="Y3" s="209"/>
    </row>
    <row r="4" spans="1:29" x14ac:dyDescent="0.3">
      <c r="A4" s="2"/>
      <c r="B4" s="3" t="s">
        <v>17</v>
      </c>
      <c r="C4" s="3" t="s">
        <v>18</v>
      </c>
      <c r="D4" s="3" t="s">
        <v>17</v>
      </c>
      <c r="E4" s="3" t="s">
        <v>18</v>
      </c>
      <c r="F4" s="3" t="s">
        <v>17</v>
      </c>
      <c r="G4" s="3" t="s">
        <v>18</v>
      </c>
      <c r="H4" s="3" t="s">
        <v>17</v>
      </c>
      <c r="I4" s="3" t="s">
        <v>18</v>
      </c>
      <c r="J4" s="3" t="s">
        <v>17</v>
      </c>
      <c r="K4" s="3" t="s">
        <v>18</v>
      </c>
      <c r="L4" s="3" t="s">
        <v>17</v>
      </c>
      <c r="M4" s="3" t="s">
        <v>18</v>
      </c>
      <c r="N4" s="3" t="s">
        <v>17</v>
      </c>
      <c r="O4" s="3" t="s">
        <v>18</v>
      </c>
      <c r="P4" s="3" t="s">
        <v>17</v>
      </c>
      <c r="Q4" s="3" t="s">
        <v>18</v>
      </c>
      <c r="R4" s="3" t="s">
        <v>17</v>
      </c>
      <c r="S4" s="3" t="s">
        <v>18</v>
      </c>
      <c r="T4" s="3" t="s">
        <v>17</v>
      </c>
      <c r="U4" s="3" t="s">
        <v>18</v>
      </c>
      <c r="V4" s="3" t="s">
        <v>17</v>
      </c>
      <c r="W4" s="3" t="s">
        <v>18</v>
      </c>
      <c r="X4" s="3" t="s">
        <v>17</v>
      </c>
      <c r="Y4" s="3" t="s">
        <v>18</v>
      </c>
      <c r="Z4" s="3" t="s">
        <v>17</v>
      </c>
      <c r="AA4" s="3" t="s">
        <v>128</v>
      </c>
      <c r="AB4" s="3" t="s">
        <v>133</v>
      </c>
      <c r="AC4" s="3" t="s">
        <v>136</v>
      </c>
    </row>
    <row r="5" spans="1:29" x14ac:dyDescent="0.3">
      <c r="A5" s="146" t="s">
        <v>19</v>
      </c>
      <c r="B5" s="11">
        <v>2510</v>
      </c>
      <c r="C5" s="11">
        <v>2326.5</v>
      </c>
      <c r="D5" s="11">
        <v>2830</v>
      </c>
      <c r="E5" s="11">
        <v>2828.66</v>
      </c>
      <c r="F5" s="11">
        <v>2530</v>
      </c>
      <c r="G5" s="11">
        <v>2470.1999999999998</v>
      </c>
      <c r="H5" s="11">
        <v>2830</v>
      </c>
      <c r="I5" s="11">
        <v>1829.94</v>
      </c>
      <c r="J5" s="11">
        <v>3510</v>
      </c>
      <c r="K5" s="11">
        <v>3503.62</v>
      </c>
      <c r="L5" s="11">
        <v>2560</v>
      </c>
      <c r="M5" s="11"/>
      <c r="N5" s="11">
        <v>1420</v>
      </c>
      <c r="O5" s="11"/>
      <c r="P5" s="11">
        <v>1140</v>
      </c>
      <c r="Q5" s="11"/>
      <c r="R5" s="11">
        <v>1660</v>
      </c>
      <c r="S5" s="11"/>
      <c r="T5" s="11">
        <v>1270</v>
      </c>
      <c r="U5" s="11"/>
      <c r="V5" s="11">
        <v>1410</v>
      </c>
      <c r="W5" s="11"/>
      <c r="X5" s="11">
        <v>1070</v>
      </c>
      <c r="Y5" s="11"/>
      <c r="Z5" s="2">
        <v>24740</v>
      </c>
      <c r="AA5" s="2">
        <v>13000</v>
      </c>
      <c r="AB5" s="2">
        <v>24740</v>
      </c>
      <c r="AC5" s="2">
        <v>26000</v>
      </c>
    </row>
    <row r="6" spans="1:29" x14ac:dyDescent="0.3">
      <c r="A6" s="146" t="s">
        <v>3</v>
      </c>
      <c r="B6" s="11">
        <v>210</v>
      </c>
      <c r="C6" s="11"/>
      <c r="D6" s="11">
        <v>210</v>
      </c>
      <c r="E6" s="11"/>
      <c r="F6" s="11">
        <v>210</v>
      </c>
      <c r="G6" s="11"/>
      <c r="H6" s="11">
        <v>210</v>
      </c>
      <c r="I6" s="11"/>
      <c r="J6" s="11">
        <v>210</v>
      </c>
      <c r="K6" s="11"/>
      <c r="L6" s="11">
        <v>210</v>
      </c>
      <c r="M6" s="11"/>
      <c r="N6" s="11">
        <v>210</v>
      </c>
      <c r="O6" s="11"/>
      <c r="P6" s="11">
        <v>210</v>
      </c>
      <c r="Q6" s="11"/>
      <c r="R6" s="11">
        <v>210</v>
      </c>
      <c r="S6" s="11"/>
      <c r="T6" s="11">
        <v>210</v>
      </c>
      <c r="U6" s="11"/>
      <c r="V6" s="11">
        <v>210</v>
      </c>
      <c r="W6" s="11"/>
      <c r="X6" s="11">
        <v>210</v>
      </c>
      <c r="Y6" s="11"/>
      <c r="Z6" s="2">
        <v>2520</v>
      </c>
      <c r="AA6" s="2">
        <v>0</v>
      </c>
      <c r="AB6" s="2">
        <v>2520</v>
      </c>
      <c r="AC6" s="2">
        <v>2500</v>
      </c>
    </row>
    <row r="7" spans="1:29" x14ac:dyDescent="0.3">
      <c r="A7" s="146" t="s">
        <v>20</v>
      </c>
      <c r="B7" s="11">
        <v>3000</v>
      </c>
      <c r="C7" s="11"/>
      <c r="D7" s="11"/>
      <c r="E7" s="11"/>
      <c r="F7" s="11"/>
      <c r="G7" s="11"/>
      <c r="H7" s="11"/>
      <c r="I7" s="11">
        <v>2774.3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2">
        <v>3000</v>
      </c>
      <c r="AA7" s="2">
        <v>2774.3</v>
      </c>
      <c r="AB7" s="2">
        <v>2774.3</v>
      </c>
      <c r="AC7" s="2">
        <v>3000</v>
      </c>
    </row>
    <row r="8" spans="1:29" x14ac:dyDescent="0.3">
      <c r="A8" s="146" t="s">
        <v>21</v>
      </c>
      <c r="B8" s="11">
        <v>45</v>
      </c>
      <c r="C8" s="11"/>
      <c r="D8" s="11">
        <v>45</v>
      </c>
      <c r="E8" s="11"/>
      <c r="F8" s="11">
        <v>45</v>
      </c>
      <c r="G8" s="11"/>
      <c r="H8" s="11">
        <v>45</v>
      </c>
      <c r="I8" s="11"/>
      <c r="J8" s="11">
        <v>45</v>
      </c>
      <c r="K8" s="11"/>
      <c r="L8" s="11">
        <v>45</v>
      </c>
      <c r="M8" s="11"/>
      <c r="N8" s="11">
        <v>45</v>
      </c>
      <c r="O8" s="11"/>
      <c r="P8" s="11">
        <v>45</v>
      </c>
      <c r="Q8" s="11"/>
      <c r="R8" s="11">
        <v>45</v>
      </c>
      <c r="S8" s="11"/>
      <c r="T8" s="11">
        <v>45</v>
      </c>
      <c r="U8" s="11"/>
      <c r="V8" s="11">
        <v>45</v>
      </c>
      <c r="W8" s="11"/>
      <c r="X8" s="11">
        <v>101</v>
      </c>
      <c r="Y8" s="11"/>
      <c r="Z8" s="2">
        <v>596</v>
      </c>
      <c r="AA8" s="2"/>
      <c r="AB8" s="2"/>
      <c r="AC8" s="2">
        <v>1000</v>
      </c>
    </row>
    <row r="9" spans="1:29" x14ac:dyDescent="0.3">
      <c r="A9" s="14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2"/>
      <c r="AA9" s="2"/>
      <c r="AB9" s="2"/>
      <c r="AC9" s="2"/>
    </row>
    <row r="10" spans="1:29" x14ac:dyDescent="0.3">
      <c r="A10" s="146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2"/>
      <c r="AA10" s="2"/>
      <c r="AB10" s="2"/>
      <c r="AC10" s="2"/>
    </row>
    <row r="11" spans="1:29" x14ac:dyDescent="0.3">
      <c r="A11" s="146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2"/>
      <c r="AA11" s="2"/>
      <c r="AB11" s="2"/>
      <c r="AC11" s="2"/>
    </row>
    <row r="12" spans="1:29" x14ac:dyDescent="0.3">
      <c r="A12" s="146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2"/>
      <c r="AA12" s="2"/>
      <c r="AB12" s="2"/>
      <c r="AC12" s="2"/>
    </row>
    <row r="13" spans="1:29" x14ac:dyDescent="0.3">
      <c r="A13" s="146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2"/>
      <c r="AA13" s="2"/>
      <c r="AB13" s="2"/>
      <c r="AC13" s="2"/>
    </row>
    <row r="14" spans="1:29" x14ac:dyDescent="0.3">
      <c r="A14" s="146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2"/>
      <c r="AA14" s="2"/>
      <c r="AB14" s="2"/>
      <c r="AC14" s="2"/>
    </row>
    <row r="15" spans="1:29" x14ac:dyDescent="0.3">
      <c r="A15" s="146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2"/>
      <c r="AA15" s="2"/>
      <c r="AB15" s="2"/>
      <c r="AC15" s="2"/>
    </row>
    <row r="16" spans="1:29" x14ac:dyDescent="0.3">
      <c r="A16" s="146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2"/>
      <c r="AA16" s="2"/>
      <c r="AB16" s="2"/>
      <c r="AC16" s="2"/>
    </row>
    <row r="17" spans="1:29" x14ac:dyDescent="0.3">
      <c r="A17" s="146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2"/>
      <c r="AA17" s="2"/>
      <c r="AB17" s="2"/>
      <c r="AC17" s="2"/>
    </row>
    <row r="18" spans="1:29" x14ac:dyDescent="0.3">
      <c r="A18" s="146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2"/>
      <c r="AA18" s="2"/>
      <c r="AB18" s="2"/>
      <c r="AC18" s="2"/>
    </row>
    <row r="19" spans="1:29" x14ac:dyDescent="0.3">
      <c r="A19" s="146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2"/>
      <c r="AA19" s="2"/>
      <c r="AB19" s="2"/>
      <c r="AC19" s="2"/>
    </row>
    <row r="20" spans="1:29" x14ac:dyDescent="0.3">
      <c r="A20" s="146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2"/>
      <c r="AA20" s="2"/>
      <c r="AB20" s="2"/>
      <c r="AC20" s="2"/>
    </row>
    <row r="21" spans="1:29" x14ac:dyDescent="0.3">
      <c r="A21" s="146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2"/>
      <c r="AA21" s="2"/>
      <c r="AB21" s="2"/>
      <c r="AC21" s="2"/>
    </row>
    <row r="22" spans="1:29" x14ac:dyDescent="0.3">
      <c r="A22" s="146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2"/>
      <c r="AA22" s="2"/>
      <c r="AB22" s="2"/>
      <c r="AC22" s="2"/>
    </row>
    <row r="23" spans="1:29" x14ac:dyDescent="0.3">
      <c r="A23" s="146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2"/>
      <c r="AA23" s="2"/>
      <c r="AB23" s="2"/>
      <c r="AC23" s="2"/>
    </row>
    <row r="24" spans="1:29" x14ac:dyDescent="0.3">
      <c r="A24" s="146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2"/>
      <c r="AA24" s="2"/>
      <c r="AB24" s="2"/>
      <c r="AC24" s="2"/>
    </row>
    <row r="25" spans="1:29" x14ac:dyDescent="0.3">
      <c r="A25" s="146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2"/>
      <c r="AA25" s="2"/>
      <c r="AB25" s="2"/>
      <c r="AC25" s="2"/>
    </row>
    <row r="26" spans="1:29" x14ac:dyDescent="0.3">
      <c r="A26" s="146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2"/>
      <c r="AA26" s="2"/>
      <c r="AB26" s="2"/>
      <c r="AC26" s="2"/>
    </row>
    <row r="27" spans="1:29" x14ac:dyDescent="0.3">
      <c r="A27" s="2" t="s">
        <v>16</v>
      </c>
      <c r="B27" s="12">
        <f>SUM(B5:B26)</f>
        <v>5765</v>
      </c>
      <c r="C27" s="12">
        <f t="shared" ref="C27:Y27" si="0">SUM(C5:C26)</f>
        <v>2326.5</v>
      </c>
      <c r="D27" s="12">
        <f t="shared" si="0"/>
        <v>3085</v>
      </c>
      <c r="E27" s="12">
        <f t="shared" si="0"/>
        <v>2828.66</v>
      </c>
      <c r="F27" s="12">
        <f t="shared" si="0"/>
        <v>2785</v>
      </c>
      <c r="G27" s="12">
        <f t="shared" si="0"/>
        <v>2470.1999999999998</v>
      </c>
      <c r="H27" s="12">
        <f t="shared" si="0"/>
        <v>3085</v>
      </c>
      <c r="I27" s="12">
        <f t="shared" si="0"/>
        <v>4604.24</v>
      </c>
      <c r="J27" s="12">
        <f t="shared" si="0"/>
        <v>3765</v>
      </c>
      <c r="K27" s="12">
        <f t="shared" si="0"/>
        <v>3503.62</v>
      </c>
      <c r="L27" s="12">
        <f t="shared" si="0"/>
        <v>2815</v>
      </c>
      <c r="M27" s="12">
        <f t="shared" si="0"/>
        <v>0</v>
      </c>
      <c r="N27" s="12">
        <f t="shared" si="0"/>
        <v>1675</v>
      </c>
      <c r="O27" s="12">
        <f t="shared" si="0"/>
        <v>0</v>
      </c>
      <c r="P27" s="12">
        <f t="shared" si="0"/>
        <v>1395</v>
      </c>
      <c r="Q27" s="12">
        <f t="shared" si="0"/>
        <v>0</v>
      </c>
      <c r="R27" s="12">
        <f t="shared" si="0"/>
        <v>1915</v>
      </c>
      <c r="S27" s="12">
        <f t="shared" si="0"/>
        <v>0</v>
      </c>
      <c r="T27" s="12">
        <f t="shared" si="0"/>
        <v>1525</v>
      </c>
      <c r="U27" s="12">
        <f t="shared" si="0"/>
        <v>0</v>
      </c>
      <c r="V27" s="12">
        <f t="shared" si="0"/>
        <v>1665</v>
      </c>
      <c r="W27" s="12">
        <f t="shared" si="0"/>
        <v>0</v>
      </c>
      <c r="X27" s="12">
        <f t="shared" si="0"/>
        <v>1381</v>
      </c>
      <c r="Y27" s="12">
        <f t="shared" si="0"/>
        <v>0</v>
      </c>
      <c r="Z27" s="12">
        <f t="shared" ref="Z27:AC27" si="1">SUM(Z5:Z26)</f>
        <v>30856</v>
      </c>
      <c r="AA27" s="12">
        <f t="shared" si="1"/>
        <v>15774.3</v>
      </c>
      <c r="AB27" s="12">
        <f t="shared" si="1"/>
        <v>30034.3</v>
      </c>
      <c r="AC27" s="12">
        <f t="shared" si="1"/>
        <v>32500</v>
      </c>
    </row>
    <row r="29" spans="1:29" x14ac:dyDescent="0.3">
      <c r="D29" t="s">
        <v>25</v>
      </c>
    </row>
    <row r="30" spans="1:29" x14ac:dyDescent="0.3">
      <c r="B30" t="s">
        <v>22</v>
      </c>
      <c r="C30">
        <v>34.450000000000003</v>
      </c>
      <c r="D30">
        <v>31</v>
      </c>
      <c r="E30">
        <f>C30*D30</f>
        <v>1067.95</v>
      </c>
    </row>
    <row r="32" spans="1:29" x14ac:dyDescent="0.3">
      <c r="B32" t="s">
        <v>23</v>
      </c>
      <c r="C32">
        <v>83.34</v>
      </c>
      <c r="D32">
        <v>0</v>
      </c>
      <c r="E32">
        <f t="shared" ref="E32:E34" si="2">C32*D32</f>
        <v>0</v>
      </c>
    </row>
    <row r="34" spans="2:5" x14ac:dyDescent="0.3">
      <c r="B34" t="s">
        <v>24</v>
      </c>
      <c r="C34">
        <v>113.02</v>
      </c>
      <c r="D34">
        <v>0</v>
      </c>
      <c r="E34">
        <f t="shared" si="2"/>
        <v>0</v>
      </c>
    </row>
    <row r="36" spans="2:5" x14ac:dyDescent="0.3">
      <c r="E36">
        <f>SUM(E30:E35)</f>
        <v>1067.95</v>
      </c>
    </row>
  </sheetData>
  <mergeCells count="12">
    <mergeCell ref="X3:Y3"/>
    <mergeCell ref="L3:M3"/>
    <mergeCell ref="B3:C3"/>
    <mergeCell ref="D3:E3"/>
    <mergeCell ref="F3:G3"/>
    <mergeCell ref="H3:I3"/>
    <mergeCell ref="J3:K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C821-5134-48E5-8BB7-6B8D44195319}">
  <dimension ref="A1:AD37"/>
  <sheetViews>
    <sheetView topLeftCell="A3" workbookViewId="0">
      <selection activeCell="AH11" sqref="AH11"/>
    </sheetView>
  </sheetViews>
  <sheetFormatPr defaultRowHeight="14.4" x14ac:dyDescent="0.3"/>
  <cols>
    <col min="1" max="1" width="29" customWidth="1"/>
    <col min="2" max="3" width="10.21875" hidden="1" customWidth="1"/>
    <col min="4" max="25" width="8.77734375" hidden="1" customWidth="1"/>
    <col min="28" max="28" width="13.5546875" bestFit="1" customWidth="1"/>
    <col min="29" max="29" width="20.77734375" bestFit="1" customWidth="1"/>
  </cols>
  <sheetData>
    <row r="1" spans="1:30" s="1" customFormat="1" ht="25.8" x14ac:dyDescent="0.5">
      <c r="C1" s="1" t="s">
        <v>1</v>
      </c>
    </row>
    <row r="2" spans="1:30" ht="15" thickBot="1" x14ac:dyDescent="0.35"/>
    <row r="3" spans="1:30" x14ac:dyDescent="0.3">
      <c r="A3" s="4"/>
      <c r="B3" s="208" t="s">
        <v>4</v>
      </c>
      <c r="C3" s="208"/>
      <c r="D3" s="208" t="s">
        <v>5</v>
      </c>
      <c r="E3" s="208"/>
      <c r="F3" s="208" t="s">
        <v>6</v>
      </c>
      <c r="G3" s="208"/>
      <c r="H3" s="208" t="s">
        <v>7</v>
      </c>
      <c r="I3" s="208"/>
      <c r="J3" s="208" t="s">
        <v>8</v>
      </c>
      <c r="K3" s="208"/>
      <c r="L3" s="208" t="s">
        <v>9</v>
      </c>
      <c r="M3" s="208"/>
      <c r="N3" s="208" t="s">
        <v>10</v>
      </c>
      <c r="O3" s="208"/>
      <c r="P3" s="208" t="s">
        <v>11</v>
      </c>
      <c r="Q3" s="208"/>
      <c r="R3" s="208" t="s">
        <v>12</v>
      </c>
      <c r="S3" s="208"/>
      <c r="T3" s="208" t="s">
        <v>13</v>
      </c>
      <c r="U3" s="208"/>
      <c r="V3" s="208" t="s">
        <v>14</v>
      </c>
      <c r="W3" s="208"/>
      <c r="X3" s="208" t="s">
        <v>15</v>
      </c>
      <c r="Y3" s="208"/>
    </row>
    <row r="4" spans="1:30" x14ac:dyDescent="0.3">
      <c r="A4" s="5"/>
      <c r="B4" s="3" t="s">
        <v>17</v>
      </c>
      <c r="C4" s="3" t="s">
        <v>18</v>
      </c>
      <c r="D4" s="3" t="s">
        <v>17</v>
      </c>
      <c r="E4" s="3" t="s">
        <v>18</v>
      </c>
      <c r="F4" s="3" t="s">
        <v>17</v>
      </c>
      <c r="G4" s="3" t="s">
        <v>18</v>
      </c>
      <c r="H4" s="3" t="s">
        <v>17</v>
      </c>
      <c r="I4" s="3" t="s">
        <v>18</v>
      </c>
      <c r="J4" s="3" t="s">
        <v>17</v>
      </c>
      <c r="K4" s="3" t="s">
        <v>18</v>
      </c>
      <c r="L4" s="3" t="s">
        <v>17</v>
      </c>
      <c r="M4" s="3" t="s">
        <v>18</v>
      </c>
      <c r="N4" s="3" t="s">
        <v>17</v>
      </c>
      <c r="O4" s="3" t="s">
        <v>18</v>
      </c>
      <c r="P4" s="3" t="s">
        <v>17</v>
      </c>
      <c r="Q4" s="3" t="s">
        <v>18</v>
      </c>
      <c r="R4" s="3" t="s">
        <v>17</v>
      </c>
      <c r="S4" s="3" t="s">
        <v>18</v>
      </c>
      <c r="T4" s="3" t="s">
        <v>17</v>
      </c>
      <c r="U4" s="3" t="s">
        <v>18</v>
      </c>
      <c r="V4" s="3" t="s">
        <v>17</v>
      </c>
      <c r="W4" s="3" t="s">
        <v>18</v>
      </c>
      <c r="X4" s="3" t="s">
        <v>17</v>
      </c>
      <c r="Y4" s="138" t="s">
        <v>18</v>
      </c>
      <c r="Z4" s="3" t="s">
        <v>17</v>
      </c>
      <c r="AA4" s="3" t="s">
        <v>127</v>
      </c>
      <c r="AB4" s="3" t="s">
        <v>124</v>
      </c>
      <c r="AC4" s="3" t="s">
        <v>125</v>
      </c>
    </row>
    <row r="5" spans="1:30" x14ac:dyDescent="0.3">
      <c r="A5" s="146" t="s">
        <v>42</v>
      </c>
      <c r="B5" s="7">
        <v>375</v>
      </c>
      <c r="C5" s="7"/>
      <c r="D5" s="7">
        <v>375</v>
      </c>
      <c r="E5" s="7">
        <v>388.98</v>
      </c>
      <c r="F5" s="7">
        <v>375</v>
      </c>
      <c r="G5" s="7"/>
      <c r="H5" s="7">
        <v>375</v>
      </c>
      <c r="I5" s="7"/>
      <c r="J5" s="7">
        <v>375</v>
      </c>
      <c r="K5" s="7"/>
      <c r="L5" s="7">
        <v>375</v>
      </c>
      <c r="M5" s="7"/>
      <c r="N5" s="7">
        <v>375</v>
      </c>
      <c r="O5" s="7"/>
      <c r="P5" s="7">
        <v>375</v>
      </c>
      <c r="Q5" s="7"/>
      <c r="R5" s="7">
        <v>375</v>
      </c>
      <c r="S5" s="7"/>
      <c r="T5" s="7">
        <v>375</v>
      </c>
      <c r="U5" s="7"/>
      <c r="V5" s="7">
        <v>375</v>
      </c>
      <c r="W5" s="7"/>
      <c r="X5" s="7">
        <v>375</v>
      </c>
      <c r="Y5" s="139"/>
      <c r="Z5" s="2">
        <v>4500</v>
      </c>
      <c r="AA5" s="2">
        <v>2590</v>
      </c>
      <c r="AB5" s="2">
        <v>3370</v>
      </c>
      <c r="AC5" s="2">
        <v>4000</v>
      </c>
      <c r="AD5" s="20"/>
    </row>
    <row r="6" spans="1:30" x14ac:dyDescent="0.3">
      <c r="A6" s="146" t="s">
        <v>43</v>
      </c>
      <c r="B6" s="7">
        <v>60</v>
      </c>
      <c r="C6" s="7">
        <v>45.11</v>
      </c>
      <c r="D6" s="7">
        <v>60</v>
      </c>
      <c r="E6" s="7">
        <v>43.9</v>
      </c>
      <c r="F6" s="7">
        <v>60</v>
      </c>
      <c r="G6" s="7">
        <v>44.71</v>
      </c>
      <c r="H6" s="7">
        <v>60</v>
      </c>
      <c r="I6" s="7">
        <v>23.11</v>
      </c>
      <c r="J6" s="7">
        <v>60</v>
      </c>
      <c r="K6" s="7">
        <v>17.87</v>
      </c>
      <c r="L6" s="7">
        <v>60</v>
      </c>
      <c r="M6" s="7"/>
      <c r="N6" s="7">
        <v>60</v>
      </c>
      <c r="O6" s="7"/>
      <c r="P6" s="7">
        <v>60</v>
      </c>
      <c r="Q6" s="7"/>
      <c r="R6" s="7">
        <v>60</v>
      </c>
      <c r="S6" s="7"/>
      <c r="T6" s="7">
        <v>60</v>
      </c>
      <c r="U6" s="7"/>
      <c r="V6" s="7">
        <v>60</v>
      </c>
      <c r="W6" s="7"/>
      <c r="X6" s="7">
        <v>60</v>
      </c>
      <c r="Y6" s="139"/>
      <c r="Z6" s="2">
        <v>720</v>
      </c>
      <c r="AA6" s="2">
        <v>175</v>
      </c>
      <c r="AB6" s="2">
        <v>350</v>
      </c>
      <c r="AC6" s="2">
        <v>350</v>
      </c>
    </row>
    <row r="7" spans="1:30" x14ac:dyDescent="0.3">
      <c r="A7" s="146" t="s">
        <v>44</v>
      </c>
      <c r="B7" s="7">
        <v>35</v>
      </c>
      <c r="C7" s="7">
        <v>32.24</v>
      </c>
      <c r="D7" s="7">
        <v>35</v>
      </c>
      <c r="E7" s="7">
        <v>32.24</v>
      </c>
      <c r="F7" s="7">
        <v>35</v>
      </c>
      <c r="G7" s="7">
        <v>32.24</v>
      </c>
      <c r="H7" s="7">
        <v>35</v>
      </c>
      <c r="I7" s="7">
        <v>32.24</v>
      </c>
      <c r="J7" s="7">
        <v>35</v>
      </c>
      <c r="K7" s="7"/>
      <c r="L7" s="7">
        <v>35</v>
      </c>
      <c r="M7" s="7"/>
      <c r="N7" s="7">
        <v>35</v>
      </c>
      <c r="O7" s="7"/>
      <c r="P7" s="7">
        <v>35</v>
      </c>
      <c r="Q7" s="7"/>
      <c r="R7" s="7">
        <v>35</v>
      </c>
      <c r="S7" s="7"/>
      <c r="T7" s="7">
        <v>35</v>
      </c>
      <c r="U7" s="7"/>
      <c r="V7" s="7">
        <v>35</v>
      </c>
      <c r="W7" s="7"/>
      <c r="X7" s="7">
        <v>35</v>
      </c>
      <c r="Y7" s="139"/>
      <c r="Z7" s="2">
        <v>420</v>
      </c>
      <c r="AA7" s="2">
        <v>150</v>
      </c>
      <c r="AB7" s="2">
        <v>420</v>
      </c>
      <c r="AC7" s="2">
        <v>500</v>
      </c>
    </row>
    <row r="8" spans="1:30" x14ac:dyDescent="0.3">
      <c r="A8" s="14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139"/>
      <c r="Z8" s="2"/>
      <c r="AA8" s="2"/>
      <c r="AB8" s="2"/>
      <c r="AC8" s="2" t="s">
        <v>126</v>
      </c>
    </row>
    <row r="9" spans="1:30" x14ac:dyDescent="0.3">
      <c r="A9" s="146" t="s">
        <v>46</v>
      </c>
      <c r="B9" s="7">
        <v>25</v>
      </c>
      <c r="C9" s="7"/>
      <c r="D9" s="7">
        <v>25</v>
      </c>
      <c r="E9" s="7"/>
      <c r="F9" s="7">
        <v>25</v>
      </c>
      <c r="G9" s="7"/>
      <c r="H9" s="7">
        <v>25</v>
      </c>
      <c r="I9" s="7"/>
      <c r="J9" s="7">
        <v>25</v>
      </c>
      <c r="K9" s="7"/>
      <c r="L9" s="7">
        <v>25</v>
      </c>
      <c r="M9" s="7"/>
      <c r="N9" s="7">
        <v>25</v>
      </c>
      <c r="O9" s="7"/>
      <c r="P9" s="7">
        <v>25</v>
      </c>
      <c r="Q9" s="7"/>
      <c r="R9" s="7">
        <v>25</v>
      </c>
      <c r="S9" s="7"/>
      <c r="T9" s="7">
        <v>25</v>
      </c>
      <c r="U9" s="7"/>
      <c r="V9" s="7">
        <v>25</v>
      </c>
      <c r="W9" s="7"/>
      <c r="X9" s="7">
        <v>25</v>
      </c>
      <c r="Y9" s="139"/>
      <c r="Z9" s="2">
        <v>300</v>
      </c>
      <c r="AA9" s="2">
        <v>0</v>
      </c>
      <c r="AB9" s="2">
        <v>300</v>
      </c>
      <c r="AC9" s="2">
        <v>350</v>
      </c>
    </row>
    <row r="10" spans="1:30" x14ac:dyDescent="0.3">
      <c r="A10" s="146" t="s">
        <v>48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39"/>
      <c r="Z10" s="2">
        <v>0</v>
      </c>
      <c r="AA10" s="2">
        <v>0</v>
      </c>
      <c r="AB10" s="2">
        <v>0</v>
      </c>
      <c r="AC10" s="2">
        <v>0</v>
      </c>
    </row>
    <row r="11" spans="1:30" x14ac:dyDescent="0.3">
      <c r="A11" s="14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139"/>
      <c r="Z11" s="2"/>
      <c r="AA11" s="2"/>
      <c r="AB11" s="2"/>
      <c r="AC11" s="2"/>
    </row>
    <row r="12" spans="1:30" x14ac:dyDescent="0.3">
      <c r="A12" s="146" t="s">
        <v>49</v>
      </c>
      <c r="B12" s="7">
        <v>250</v>
      </c>
      <c r="C12" s="7">
        <v>300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39"/>
      <c r="Z12" s="2">
        <v>250</v>
      </c>
      <c r="AA12" s="2">
        <v>300</v>
      </c>
      <c r="AB12" s="2">
        <v>300</v>
      </c>
      <c r="AC12" s="2">
        <v>350</v>
      </c>
    </row>
    <row r="13" spans="1:30" x14ac:dyDescent="0.3">
      <c r="A13" s="146" t="s">
        <v>50</v>
      </c>
      <c r="B13" s="7">
        <v>250</v>
      </c>
      <c r="C13" s="7">
        <v>300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39"/>
      <c r="Z13" s="2">
        <v>250</v>
      </c>
      <c r="AA13" s="2">
        <v>300</v>
      </c>
      <c r="AB13" s="2">
        <v>300</v>
      </c>
      <c r="AC13" s="2">
        <v>350</v>
      </c>
    </row>
    <row r="14" spans="1:30" x14ac:dyDescent="0.3">
      <c r="A14" s="146" t="s">
        <v>51</v>
      </c>
      <c r="B14" s="7">
        <v>395</v>
      </c>
      <c r="C14" s="7">
        <v>474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39"/>
      <c r="Z14" s="2">
        <v>395</v>
      </c>
      <c r="AA14" s="2">
        <v>474</v>
      </c>
      <c r="AB14" s="2">
        <v>474</v>
      </c>
      <c r="AC14" s="2">
        <v>500</v>
      </c>
    </row>
    <row r="15" spans="1:30" x14ac:dyDescent="0.3">
      <c r="A15" s="146" t="s">
        <v>52</v>
      </c>
      <c r="B15" s="7">
        <v>30</v>
      </c>
      <c r="C15" s="7"/>
      <c r="D15" s="7">
        <v>30</v>
      </c>
      <c r="E15" s="7"/>
      <c r="F15" s="7">
        <v>30</v>
      </c>
      <c r="G15" s="7"/>
      <c r="H15" s="7">
        <v>30</v>
      </c>
      <c r="I15" s="7"/>
      <c r="J15" s="7">
        <v>30</v>
      </c>
      <c r="K15" s="7"/>
      <c r="L15" s="7">
        <v>30</v>
      </c>
      <c r="M15" s="7"/>
      <c r="N15" s="7">
        <v>30</v>
      </c>
      <c r="O15" s="7"/>
      <c r="P15" s="7">
        <v>30</v>
      </c>
      <c r="Q15" s="7"/>
      <c r="R15" s="7">
        <v>30</v>
      </c>
      <c r="S15" s="7"/>
      <c r="T15" s="7">
        <v>30</v>
      </c>
      <c r="U15" s="7"/>
      <c r="V15" s="7">
        <v>30</v>
      </c>
      <c r="W15" s="7"/>
      <c r="X15" s="7">
        <v>70</v>
      </c>
      <c r="Y15" s="139"/>
      <c r="Z15" s="2">
        <v>400</v>
      </c>
      <c r="AA15" s="2"/>
      <c r="AB15" s="2">
        <v>400</v>
      </c>
      <c r="AC15" s="2">
        <v>500</v>
      </c>
    </row>
    <row r="16" spans="1:30" x14ac:dyDescent="0.3">
      <c r="A16" s="14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39"/>
      <c r="Z16" s="2"/>
      <c r="AA16" s="2"/>
      <c r="AB16" s="2"/>
      <c r="AC16" s="2"/>
    </row>
    <row r="17" spans="1:29" x14ac:dyDescent="0.3">
      <c r="A17" s="14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39"/>
      <c r="Z17" s="2"/>
      <c r="AA17" s="2"/>
      <c r="AB17" s="2"/>
      <c r="AC17" s="2"/>
    </row>
    <row r="18" spans="1:29" x14ac:dyDescent="0.3">
      <c r="A18" s="146" t="s">
        <v>21</v>
      </c>
      <c r="B18" s="7">
        <v>70</v>
      </c>
      <c r="C18" s="7">
        <v>285</v>
      </c>
      <c r="D18" s="7">
        <v>70</v>
      </c>
      <c r="E18" s="7"/>
      <c r="F18" s="7">
        <v>70</v>
      </c>
      <c r="G18" s="7">
        <v>25</v>
      </c>
      <c r="H18" s="7">
        <v>70</v>
      </c>
      <c r="I18" s="7">
        <v>1369.2</v>
      </c>
      <c r="J18" s="7">
        <v>70</v>
      </c>
      <c r="K18" s="7"/>
      <c r="L18" s="7">
        <v>70</v>
      </c>
      <c r="M18" s="7"/>
      <c r="N18" s="7">
        <v>70</v>
      </c>
      <c r="O18" s="7"/>
      <c r="P18" s="7">
        <v>70</v>
      </c>
      <c r="Q18" s="7"/>
      <c r="R18" s="7">
        <v>70</v>
      </c>
      <c r="S18" s="7"/>
      <c r="T18" s="7">
        <v>70</v>
      </c>
      <c r="U18" s="7"/>
      <c r="V18" s="7">
        <v>70</v>
      </c>
      <c r="W18" s="7"/>
      <c r="X18" s="7">
        <v>80</v>
      </c>
      <c r="Y18" s="139"/>
      <c r="Z18" s="2">
        <v>850</v>
      </c>
      <c r="AA18" s="2">
        <v>1680</v>
      </c>
      <c r="AB18" s="2">
        <v>3000</v>
      </c>
      <c r="AC18" s="2">
        <v>1000</v>
      </c>
    </row>
    <row r="19" spans="1:29" x14ac:dyDescent="0.3">
      <c r="A19" s="14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139"/>
      <c r="Z19" s="2"/>
      <c r="AA19" s="2"/>
      <c r="AB19" s="2"/>
      <c r="AC19" s="2"/>
    </row>
    <row r="20" spans="1:29" x14ac:dyDescent="0.3">
      <c r="A20" s="14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139"/>
      <c r="Z20" s="2"/>
      <c r="AA20" s="2"/>
      <c r="AB20" s="2"/>
      <c r="AC20" s="2"/>
    </row>
    <row r="21" spans="1:29" x14ac:dyDescent="0.3">
      <c r="A21" s="14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139"/>
      <c r="Z21" s="2"/>
      <c r="AA21" s="2"/>
      <c r="AB21" s="2"/>
      <c r="AC21" s="2"/>
    </row>
    <row r="22" spans="1:29" x14ac:dyDescent="0.3">
      <c r="A22" s="146" t="s">
        <v>47</v>
      </c>
      <c r="B22" s="7">
        <v>105</v>
      </c>
      <c r="C22" s="7"/>
      <c r="D22" s="7">
        <v>105</v>
      </c>
      <c r="E22" s="7"/>
      <c r="F22" s="7">
        <v>105</v>
      </c>
      <c r="G22" s="7"/>
      <c r="H22" s="7">
        <v>105</v>
      </c>
      <c r="I22" s="7"/>
      <c r="J22" s="7">
        <v>105</v>
      </c>
      <c r="K22" s="7"/>
      <c r="L22" s="7">
        <v>105</v>
      </c>
      <c r="M22" s="7"/>
      <c r="N22" s="7">
        <v>105</v>
      </c>
      <c r="O22" s="7"/>
      <c r="P22" s="7">
        <v>105</v>
      </c>
      <c r="Q22" s="7"/>
      <c r="R22" s="7">
        <v>105</v>
      </c>
      <c r="S22" s="7"/>
      <c r="T22" s="7">
        <v>105</v>
      </c>
      <c r="U22" s="7"/>
      <c r="V22" s="7">
        <v>105</v>
      </c>
      <c r="W22" s="7"/>
      <c r="X22" s="7">
        <v>145</v>
      </c>
      <c r="Y22" s="139"/>
      <c r="Z22" s="2">
        <v>1300</v>
      </c>
      <c r="AA22" s="2">
        <v>0</v>
      </c>
      <c r="AB22" s="2">
        <v>0</v>
      </c>
      <c r="AC22" s="2">
        <v>0</v>
      </c>
    </row>
    <row r="23" spans="1:29" x14ac:dyDescent="0.3">
      <c r="A23" s="146" t="s">
        <v>45</v>
      </c>
      <c r="B23" s="7">
        <v>69</v>
      </c>
      <c r="C23" s="7"/>
      <c r="D23" s="7">
        <v>69</v>
      </c>
      <c r="E23" s="7"/>
      <c r="F23" s="7">
        <v>69</v>
      </c>
      <c r="G23" s="7"/>
      <c r="H23" s="7">
        <v>69</v>
      </c>
      <c r="I23" s="7"/>
      <c r="J23" s="7">
        <v>69</v>
      </c>
      <c r="K23" s="7"/>
      <c r="L23" s="7">
        <v>69</v>
      </c>
      <c r="M23" s="7"/>
      <c r="N23" s="7">
        <v>69</v>
      </c>
      <c r="O23" s="7"/>
      <c r="P23" s="7">
        <v>69</v>
      </c>
      <c r="Q23" s="7"/>
      <c r="R23" s="7">
        <v>69</v>
      </c>
      <c r="S23" s="7"/>
      <c r="T23" s="7">
        <v>69</v>
      </c>
      <c r="U23" s="7"/>
      <c r="V23" s="7">
        <v>69</v>
      </c>
      <c r="W23" s="7"/>
      <c r="X23" s="7">
        <v>76</v>
      </c>
      <c r="Y23" s="139"/>
      <c r="Z23" s="2">
        <v>835</v>
      </c>
      <c r="AA23" s="2">
        <v>0</v>
      </c>
      <c r="AB23" s="2">
        <v>1000</v>
      </c>
      <c r="AC23" s="2">
        <v>1500</v>
      </c>
    </row>
    <row r="24" spans="1:29" x14ac:dyDescent="0.3">
      <c r="A24" s="146" t="s">
        <v>2</v>
      </c>
      <c r="B24" s="7">
        <v>105</v>
      </c>
      <c r="C24" s="7"/>
      <c r="D24" s="7">
        <v>105</v>
      </c>
      <c r="E24" s="7"/>
      <c r="F24" s="7">
        <v>105</v>
      </c>
      <c r="G24" s="7"/>
      <c r="H24" s="7">
        <v>105</v>
      </c>
      <c r="I24" s="7">
        <v>30</v>
      </c>
      <c r="J24" s="7">
        <v>105</v>
      </c>
      <c r="K24" s="7"/>
      <c r="L24" s="7">
        <v>105</v>
      </c>
      <c r="M24" s="7"/>
      <c r="N24" s="7">
        <v>105</v>
      </c>
      <c r="O24" s="7"/>
      <c r="P24" s="7">
        <v>105</v>
      </c>
      <c r="Q24" s="7"/>
      <c r="R24" s="7">
        <v>105</v>
      </c>
      <c r="S24" s="7"/>
      <c r="T24" s="7">
        <v>105</v>
      </c>
      <c r="U24" s="7"/>
      <c r="V24" s="7">
        <v>105</v>
      </c>
      <c r="W24" s="7"/>
      <c r="X24" s="7">
        <v>145</v>
      </c>
      <c r="Y24" s="139"/>
      <c r="Z24" s="2">
        <v>1300</v>
      </c>
      <c r="AA24" s="2">
        <v>30</v>
      </c>
      <c r="AB24" s="2">
        <v>350</v>
      </c>
      <c r="AC24" s="2">
        <v>600</v>
      </c>
    </row>
    <row r="25" spans="1:29" x14ac:dyDescent="0.3">
      <c r="A25" s="146" t="s">
        <v>113</v>
      </c>
      <c r="B25" s="7"/>
      <c r="C25" s="7">
        <v>10</v>
      </c>
      <c r="D25" s="7"/>
      <c r="E25" s="7">
        <v>10</v>
      </c>
      <c r="F25" s="7"/>
      <c r="G25" s="7">
        <v>10</v>
      </c>
      <c r="H25" s="7"/>
      <c r="I25" s="7">
        <v>10</v>
      </c>
      <c r="J25" s="7"/>
      <c r="K25" s="7">
        <v>10</v>
      </c>
      <c r="L25" s="7"/>
      <c r="M25" s="7">
        <v>10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139"/>
      <c r="Z25" s="2">
        <v>0</v>
      </c>
      <c r="AA25" s="2">
        <v>60</v>
      </c>
      <c r="AB25" s="2">
        <v>120</v>
      </c>
      <c r="AC25" s="2">
        <v>150</v>
      </c>
    </row>
    <row r="26" spans="1:29" ht="15" thickBot="1" x14ac:dyDescent="0.35">
      <c r="A26" s="146" t="s">
        <v>119</v>
      </c>
      <c r="B26" s="9"/>
      <c r="C26" s="9"/>
      <c r="D26" s="9"/>
      <c r="E26" s="9"/>
      <c r="F26" s="9"/>
      <c r="G26" s="9">
        <v>44.48</v>
      </c>
      <c r="H26" s="9"/>
      <c r="I26" s="9">
        <v>33.630000000000003</v>
      </c>
      <c r="J26" s="9"/>
      <c r="K26" s="9">
        <v>22.42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140"/>
      <c r="Z26" s="2">
        <v>0</v>
      </c>
      <c r="AA26" s="2">
        <v>101</v>
      </c>
      <c r="AB26" s="2">
        <v>300</v>
      </c>
      <c r="AC26" s="2">
        <v>400</v>
      </c>
    </row>
    <row r="27" spans="1:29" s="14" customFormat="1" ht="13.2" thickTop="1" thickBot="1" x14ac:dyDescent="0.3">
      <c r="A27" s="142" t="s">
        <v>16</v>
      </c>
      <c r="B27" s="10">
        <f>SUM(B5:B26)</f>
        <v>1769</v>
      </c>
      <c r="C27" s="10">
        <f t="shared" ref="C27:Y27" si="0">SUM(C5:C26)</f>
        <v>1446.35</v>
      </c>
      <c r="D27" s="10">
        <f t="shared" si="0"/>
        <v>874</v>
      </c>
      <c r="E27" s="10">
        <f t="shared" si="0"/>
        <v>475.12</v>
      </c>
      <c r="F27" s="10">
        <f t="shared" si="0"/>
        <v>874</v>
      </c>
      <c r="G27" s="10">
        <f t="shared" si="0"/>
        <v>156.43</v>
      </c>
      <c r="H27" s="10">
        <f t="shared" si="0"/>
        <v>874</v>
      </c>
      <c r="I27" s="10">
        <f t="shared" si="0"/>
        <v>1498.18</v>
      </c>
      <c r="J27" s="10">
        <f t="shared" si="0"/>
        <v>874</v>
      </c>
      <c r="K27" s="10">
        <f t="shared" si="0"/>
        <v>50.290000000000006</v>
      </c>
      <c r="L27" s="10">
        <f t="shared" si="0"/>
        <v>874</v>
      </c>
      <c r="M27" s="10">
        <f t="shared" si="0"/>
        <v>10</v>
      </c>
      <c r="N27" s="10">
        <f t="shared" si="0"/>
        <v>874</v>
      </c>
      <c r="O27" s="10">
        <f t="shared" si="0"/>
        <v>0</v>
      </c>
      <c r="P27" s="10">
        <f t="shared" si="0"/>
        <v>874</v>
      </c>
      <c r="Q27" s="10">
        <f t="shared" si="0"/>
        <v>0</v>
      </c>
      <c r="R27" s="10">
        <f t="shared" si="0"/>
        <v>874</v>
      </c>
      <c r="S27" s="10">
        <f t="shared" si="0"/>
        <v>0</v>
      </c>
      <c r="T27" s="10">
        <f t="shared" si="0"/>
        <v>874</v>
      </c>
      <c r="U27" s="10">
        <f t="shared" si="0"/>
        <v>0</v>
      </c>
      <c r="V27" s="10">
        <f t="shared" si="0"/>
        <v>874</v>
      </c>
      <c r="W27" s="10">
        <f t="shared" si="0"/>
        <v>0</v>
      </c>
      <c r="X27" s="10">
        <f t="shared" si="0"/>
        <v>1011</v>
      </c>
      <c r="Y27" s="141">
        <f t="shared" si="0"/>
        <v>0</v>
      </c>
      <c r="Z27" s="142"/>
      <c r="AA27" s="142"/>
      <c r="AB27" s="142"/>
      <c r="AC27" s="142"/>
    </row>
    <row r="28" spans="1:29" x14ac:dyDescent="0.3">
      <c r="Z28" s="2"/>
      <c r="AA28" s="2"/>
      <c r="AB28" s="2"/>
      <c r="AC28" s="2"/>
    </row>
    <row r="29" spans="1:29" x14ac:dyDescent="0.3">
      <c r="Z29" s="2">
        <f>SUM(Z5:Z28)</f>
        <v>11520</v>
      </c>
      <c r="AA29" s="2">
        <f>SUM(AA5:AA28)</f>
        <v>5860</v>
      </c>
      <c r="AB29" s="2">
        <f>SUM(AB5:AB28)</f>
        <v>10684</v>
      </c>
      <c r="AC29" s="2">
        <f>SUM(AC5:AC28)</f>
        <v>10550</v>
      </c>
    </row>
    <row r="31" spans="1:29" x14ac:dyDescent="0.3">
      <c r="B31" s="15">
        <v>175</v>
      </c>
      <c r="C31" s="16">
        <v>45775</v>
      </c>
    </row>
    <row r="32" spans="1:29" x14ac:dyDescent="0.3">
      <c r="B32" s="15">
        <v>25</v>
      </c>
      <c r="C32" s="17">
        <v>45824</v>
      </c>
    </row>
    <row r="33" spans="2:2" x14ac:dyDescent="0.3">
      <c r="B33" s="15">
        <v>1396.2</v>
      </c>
    </row>
    <row r="34" spans="2:2" x14ac:dyDescent="0.3">
      <c r="B34" s="15"/>
    </row>
    <row r="35" spans="2:2" x14ac:dyDescent="0.3">
      <c r="B35" s="15"/>
    </row>
    <row r="36" spans="2:2" x14ac:dyDescent="0.3">
      <c r="B36" s="15"/>
    </row>
    <row r="37" spans="2:2" x14ac:dyDescent="0.3">
      <c r="B37" s="15"/>
    </row>
  </sheetData>
  <mergeCells count="12">
    <mergeCell ref="X3:Y3"/>
    <mergeCell ref="L3:M3"/>
    <mergeCell ref="B3:C3"/>
    <mergeCell ref="D3:E3"/>
    <mergeCell ref="F3:G3"/>
    <mergeCell ref="H3:I3"/>
    <mergeCell ref="J3:K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1F67-46FF-4187-BEDC-90912953D22A}">
  <dimension ref="A1:AC34"/>
  <sheetViews>
    <sheetView topLeftCell="A2" workbookViewId="0">
      <selection activeCell="AF23" sqref="AF23"/>
    </sheetView>
  </sheetViews>
  <sheetFormatPr defaultRowHeight="14.4" x14ac:dyDescent="0.3"/>
  <cols>
    <col min="1" max="1" width="29" customWidth="1"/>
    <col min="2" max="2" width="10.21875" hidden="1" customWidth="1"/>
    <col min="3" max="25" width="8.77734375" hidden="1" customWidth="1"/>
    <col min="29" max="29" width="20.77734375" bestFit="1" customWidth="1"/>
  </cols>
  <sheetData>
    <row r="1" spans="1:29" s="1" customFormat="1" ht="25.8" x14ac:dyDescent="0.5">
      <c r="C1" s="1" t="s">
        <v>1</v>
      </c>
    </row>
    <row r="2" spans="1:29" ht="15" thickBot="1" x14ac:dyDescent="0.35"/>
    <row r="3" spans="1:29" x14ac:dyDescent="0.3">
      <c r="A3" s="4"/>
      <c r="B3" s="208" t="s">
        <v>4</v>
      </c>
      <c r="C3" s="208"/>
      <c r="D3" s="208" t="s">
        <v>5</v>
      </c>
      <c r="E3" s="208"/>
      <c r="F3" s="208" t="s">
        <v>6</v>
      </c>
      <c r="G3" s="208"/>
      <c r="H3" s="208" t="s">
        <v>7</v>
      </c>
      <c r="I3" s="208"/>
      <c r="J3" s="208" t="s">
        <v>8</v>
      </c>
      <c r="K3" s="208"/>
      <c r="L3" s="208" t="s">
        <v>9</v>
      </c>
      <c r="M3" s="208"/>
      <c r="N3" s="208" t="s">
        <v>10</v>
      </c>
      <c r="O3" s="208"/>
      <c r="P3" s="208" t="s">
        <v>11</v>
      </c>
      <c r="Q3" s="208"/>
      <c r="R3" s="208" t="s">
        <v>12</v>
      </c>
      <c r="S3" s="208"/>
      <c r="T3" s="208" t="s">
        <v>13</v>
      </c>
      <c r="U3" s="208"/>
      <c r="V3" s="208" t="s">
        <v>14</v>
      </c>
      <c r="W3" s="208"/>
      <c r="X3" s="208" t="s">
        <v>15</v>
      </c>
      <c r="Y3" s="208"/>
    </row>
    <row r="4" spans="1:29" x14ac:dyDescent="0.3">
      <c r="A4" s="5"/>
      <c r="B4" s="3" t="s">
        <v>17</v>
      </c>
      <c r="C4" s="3" t="s">
        <v>18</v>
      </c>
      <c r="D4" s="3" t="s">
        <v>17</v>
      </c>
      <c r="E4" s="3" t="s">
        <v>18</v>
      </c>
      <c r="F4" s="3" t="s">
        <v>17</v>
      </c>
      <c r="G4" s="3" t="s">
        <v>18</v>
      </c>
      <c r="H4" s="3" t="s">
        <v>17</v>
      </c>
      <c r="I4" s="3" t="s">
        <v>18</v>
      </c>
      <c r="J4" s="3" t="s">
        <v>17</v>
      </c>
      <c r="K4" s="3" t="s">
        <v>18</v>
      </c>
      <c r="L4" s="3" t="s">
        <v>17</v>
      </c>
      <c r="M4" s="3" t="s">
        <v>18</v>
      </c>
      <c r="N4" s="3" t="s">
        <v>17</v>
      </c>
      <c r="O4" s="3" t="s">
        <v>18</v>
      </c>
      <c r="P4" s="3" t="s">
        <v>17</v>
      </c>
      <c r="Q4" s="3" t="s">
        <v>18</v>
      </c>
      <c r="R4" s="3" t="s">
        <v>17</v>
      </c>
      <c r="S4" s="3" t="s">
        <v>18</v>
      </c>
      <c r="T4" s="3" t="s">
        <v>17</v>
      </c>
      <c r="U4" s="3" t="s">
        <v>18</v>
      </c>
      <c r="V4" s="3" t="s">
        <v>17</v>
      </c>
      <c r="W4" s="3" t="s">
        <v>18</v>
      </c>
      <c r="X4" s="3" t="s">
        <v>17</v>
      </c>
      <c r="Y4" s="138" t="s">
        <v>18</v>
      </c>
      <c r="Z4" s="3" t="s">
        <v>17</v>
      </c>
      <c r="AA4" s="3" t="s">
        <v>128</v>
      </c>
      <c r="AB4" s="3" t="s">
        <v>133</v>
      </c>
      <c r="AC4" s="3" t="s">
        <v>125</v>
      </c>
    </row>
    <row r="5" spans="1:29" x14ac:dyDescent="0.3">
      <c r="A5" s="6" t="s">
        <v>26</v>
      </c>
      <c r="B5" s="7">
        <v>30</v>
      </c>
      <c r="C5" s="7"/>
      <c r="D5" s="7">
        <v>30</v>
      </c>
      <c r="E5" s="7"/>
      <c r="F5" s="7">
        <v>30</v>
      </c>
      <c r="G5" s="7"/>
      <c r="H5" s="7">
        <v>30</v>
      </c>
      <c r="I5" s="7"/>
      <c r="J5" s="7">
        <v>30</v>
      </c>
      <c r="K5" s="7"/>
      <c r="L5" s="7">
        <v>30</v>
      </c>
      <c r="M5" s="7"/>
      <c r="N5" s="7">
        <v>30</v>
      </c>
      <c r="O5" s="7"/>
      <c r="P5" s="7">
        <v>30</v>
      </c>
      <c r="Q5" s="7"/>
      <c r="R5" s="7">
        <v>30</v>
      </c>
      <c r="S5" s="7"/>
      <c r="T5" s="7">
        <v>30</v>
      </c>
      <c r="U5" s="7"/>
      <c r="V5" s="7">
        <v>30</v>
      </c>
      <c r="W5" s="7"/>
      <c r="X5" s="7">
        <v>70</v>
      </c>
      <c r="Y5" s="139"/>
      <c r="Z5" s="2">
        <v>400</v>
      </c>
      <c r="AA5" s="2">
        <v>0</v>
      </c>
      <c r="AB5" s="2">
        <v>400</v>
      </c>
      <c r="AC5" s="2">
        <v>500</v>
      </c>
    </row>
    <row r="6" spans="1:29" x14ac:dyDescent="0.3">
      <c r="A6" s="6" t="s">
        <v>27</v>
      </c>
      <c r="B6" s="7">
        <v>80</v>
      </c>
      <c r="C6" s="7"/>
      <c r="D6" s="7">
        <v>80</v>
      </c>
      <c r="E6" s="7"/>
      <c r="F6" s="7">
        <v>80</v>
      </c>
      <c r="G6" s="7"/>
      <c r="H6" s="7">
        <v>80</v>
      </c>
      <c r="I6" s="7"/>
      <c r="J6" s="7">
        <v>80</v>
      </c>
      <c r="K6" s="7"/>
      <c r="L6" s="7">
        <v>80</v>
      </c>
      <c r="M6" s="7"/>
      <c r="N6" s="7">
        <v>80</v>
      </c>
      <c r="O6" s="7"/>
      <c r="P6" s="7">
        <v>80</v>
      </c>
      <c r="Q6" s="7"/>
      <c r="R6" s="7">
        <v>80</v>
      </c>
      <c r="S6" s="7"/>
      <c r="T6" s="7">
        <v>80</v>
      </c>
      <c r="U6" s="7"/>
      <c r="V6" s="7">
        <v>80</v>
      </c>
      <c r="W6" s="7"/>
      <c r="X6" s="7">
        <v>120</v>
      </c>
      <c r="Y6" s="139"/>
      <c r="Z6" s="2">
        <v>1000</v>
      </c>
      <c r="AA6" s="2">
        <v>0</v>
      </c>
      <c r="AB6" s="2">
        <v>500</v>
      </c>
      <c r="AC6" s="2">
        <v>500</v>
      </c>
    </row>
    <row r="7" spans="1:29" x14ac:dyDescent="0.3">
      <c r="A7" s="6" t="s">
        <v>28</v>
      </c>
      <c r="B7" s="7">
        <v>40</v>
      </c>
      <c r="C7" s="7"/>
      <c r="D7" s="7">
        <v>40</v>
      </c>
      <c r="E7" s="7"/>
      <c r="F7" s="7">
        <v>40</v>
      </c>
      <c r="G7" s="7"/>
      <c r="H7" s="7">
        <v>40</v>
      </c>
      <c r="I7" s="7"/>
      <c r="J7" s="7">
        <v>40</v>
      </c>
      <c r="K7" s="7"/>
      <c r="L7" s="7">
        <v>40</v>
      </c>
      <c r="M7" s="7"/>
      <c r="N7" s="7">
        <v>40</v>
      </c>
      <c r="O7" s="7"/>
      <c r="P7" s="7">
        <v>40</v>
      </c>
      <c r="Q7" s="7"/>
      <c r="R7" s="7">
        <v>40</v>
      </c>
      <c r="S7" s="7"/>
      <c r="T7" s="7">
        <v>40</v>
      </c>
      <c r="U7" s="7"/>
      <c r="V7" s="7">
        <v>40</v>
      </c>
      <c r="W7" s="7"/>
      <c r="X7" s="7">
        <v>60</v>
      </c>
      <c r="Y7" s="139"/>
      <c r="Z7" s="2">
        <v>500</v>
      </c>
      <c r="AA7" s="2">
        <v>0</v>
      </c>
      <c r="AB7" s="2">
        <v>500</v>
      </c>
      <c r="AC7" s="2">
        <v>500</v>
      </c>
    </row>
    <row r="8" spans="1:29" x14ac:dyDescent="0.3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139"/>
      <c r="Z8" s="2"/>
      <c r="AA8" s="2"/>
      <c r="AB8" s="2"/>
      <c r="AC8" s="2"/>
    </row>
    <row r="9" spans="1:29" x14ac:dyDescent="0.3">
      <c r="A9" s="6" t="s">
        <v>29</v>
      </c>
      <c r="B9" s="7">
        <v>25</v>
      </c>
      <c r="C9" s="7"/>
      <c r="D9" s="7">
        <v>25</v>
      </c>
      <c r="E9" s="7"/>
      <c r="F9" s="7">
        <v>25</v>
      </c>
      <c r="G9" s="7"/>
      <c r="H9" s="7">
        <v>25</v>
      </c>
      <c r="I9" s="7">
        <v>330</v>
      </c>
      <c r="J9" s="7">
        <v>25</v>
      </c>
      <c r="K9" s="7"/>
      <c r="L9" s="7">
        <v>25</v>
      </c>
      <c r="M9" s="7"/>
      <c r="N9" s="7">
        <v>25</v>
      </c>
      <c r="O9" s="7"/>
      <c r="P9" s="7">
        <v>25</v>
      </c>
      <c r="Q9" s="7"/>
      <c r="R9" s="7">
        <v>25</v>
      </c>
      <c r="S9" s="7"/>
      <c r="T9" s="7">
        <v>25</v>
      </c>
      <c r="U9" s="7"/>
      <c r="V9" s="7">
        <v>25</v>
      </c>
      <c r="W9" s="7"/>
      <c r="X9" s="7">
        <v>25</v>
      </c>
      <c r="Y9" s="139"/>
      <c r="Z9" s="2">
        <v>300</v>
      </c>
      <c r="AA9" s="2">
        <v>3300</v>
      </c>
      <c r="AB9" s="2">
        <v>500</v>
      </c>
      <c r="AC9" s="2">
        <v>500</v>
      </c>
    </row>
    <row r="10" spans="1:29" x14ac:dyDescent="0.3">
      <c r="A10" s="6" t="s">
        <v>30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39"/>
      <c r="Z10" s="2"/>
      <c r="AA10" s="2"/>
      <c r="AB10" s="2"/>
      <c r="AC10" s="2"/>
    </row>
    <row r="11" spans="1:29" x14ac:dyDescent="0.3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139"/>
      <c r="Z11" s="2"/>
      <c r="AA11" s="2"/>
      <c r="AB11" s="2"/>
      <c r="AC11" s="2"/>
    </row>
    <row r="12" spans="1:29" x14ac:dyDescent="0.3">
      <c r="A12" s="6" t="s">
        <v>32</v>
      </c>
      <c r="B12" s="7">
        <v>20</v>
      </c>
      <c r="C12" s="7"/>
      <c r="D12" s="7">
        <v>20</v>
      </c>
      <c r="E12" s="7"/>
      <c r="F12" s="7">
        <v>20</v>
      </c>
      <c r="G12" s="7"/>
      <c r="H12" s="7">
        <v>20</v>
      </c>
      <c r="I12" s="7"/>
      <c r="J12" s="7">
        <v>20</v>
      </c>
      <c r="K12" s="7"/>
      <c r="L12" s="7">
        <v>20</v>
      </c>
      <c r="M12" s="7"/>
      <c r="N12" s="7">
        <v>20</v>
      </c>
      <c r="O12" s="7"/>
      <c r="P12" s="7">
        <v>20</v>
      </c>
      <c r="Q12" s="7"/>
      <c r="R12" s="7">
        <v>20</v>
      </c>
      <c r="S12" s="7"/>
      <c r="T12" s="7">
        <v>20</v>
      </c>
      <c r="U12" s="7"/>
      <c r="V12" s="7">
        <v>20</v>
      </c>
      <c r="W12" s="7"/>
      <c r="X12" s="7">
        <v>30</v>
      </c>
      <c r="Y12" s="139"/>
      <c r="Z12" s="2">
        <v>250</v>
      </c>
      <c r="AA12" s="2">
        <v>0</v>
      </c>
      <c r="AB12" s="2">
        <v>250</v>
      </c>
      <c r="AC12" s="2">
        <v>500</v>
      </c>
    </row>
    <row r="13" spans="1:29" x14ac:dyDescent="0.3">
      <c r="A13" s="6" t="s">
        <v>33</v>
      </c>
      <c r="B13" s="7">
        <v>250</v>
      </c>
      <c r="C13" s="7"/>
      <c r="D13" s="7">
        <v>250</v>
      </c>
      <c r="E13" s="7"/>
      <c r="F13" s="7">
        <v>250</v>
      </c>
      <c r="G13" s="7"/>
      <c r="H13" s="7">
        <v>250</v>
      </c>
      <c r="I13" s="7"/>
      <c r="J13" s="7">
        <v>250</v>
      </c>
      <c r="K13" s="7"/>
      <c r="L13" s="7">
        <v>250</v>
      </c>
      <c r="M13" s="7"/>
      <c r="N13" s="7">
        <v>250</v>
      </c>
      <c r="O13" s="7"/>
      <c r="P13" s="7">
        <v>250</v>
      </c>
      <c r="Q13" s="7"/>
      <c r="R13" s="7">
        <v>250</v>
      </c>
      <c r="S13" s="7"/>
      <c r="T13" s="7">
        <v>250</v>
      </c>
      <c r="U13" s="7"/>
      <c r="V13" s="7">
        <v>250</v>
      </c>
      <c r="W13" s="7"/>
      <c r="X13" s="7">
        <v>250</v>
      </c>
      <c r="Y13" s="139"/>
      <c r="Z13" s="2">
        <v>3000</v>
      </c>
      <c r="AA13" s="2">
        <v>0</v>
      </c>
      <c r="AB13" s="2">
        <v>0</v>
      </c>
      <c r="AC13" s="2">
        <v>0</v>
      </c>
    </row>
    <row r="14" spans="1:29" x14ac:dyDescent="0.3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39"/>
      <c r="Z14" s="2"/>
      <c r="AA14" s="2"/>
      <c r="AB14" s="2"/>
      <c r="AC14" s="2"/>
    </row>
    <row r="15" spans="1:29" x14ac:dyDescent="0.3">
      <c r="A15" s="6" t="s">
        <v>34</v>
      </c>
      <c r="B15" s="7">
        <v>250</v>
      </c>
      <c r="C15" s="7"/>
      <c r="D15" s="7">
        <v>250</v>
      </c>
      <c r="E15" s="7"/>
      <c r="F15" s="7">
        <v>250</v>
      </c>
      <c r="G15" s="7"/>
      <c r="H15" s="7">
        <v>250</v>
      </c>
      <c r="I15" s="7"/>
      <c r="J15" s="7">
        <v>250</v>
      </c>
      <c r="K15" s="7"/>
      <c r="L15" s="7">
        <v>250</v>
      </c>
      <c r="M15" s="7"/>
      <c r="N15" s="7">
        <v>250</v>
      </c>
      <c r="O15" s="7"/>
      <c r="P15" s="7">
        <v>250</v>
      </c>
      <c r="Q15" s="7"/>
      <c r="R15" s="7">
        <v>250</v>
      </c>
      <c r="S15" s="7"/>
      <c r="T15" s="7">
        <v>250</v>
      </c>
      <c r="U15" s="7"/>
      <c r="V15" s="7">
        <v>250</v>
      </c>
      <c r="W15" s="7"/>
      <c r="X15" s="7">
        <v>250</v>
      </c>
      <c r="Y15" s="139"/>
      <c r="Z15" s="2">
        <v>3000</v>
      </c>
      <c r="AA15" s="2">
        <v>0</v>
      </c>
      <c r="AB15" s="2">
        <v>2000</v>
      </c>
      <c r="AC15" s="2">
        <v>2000</v>
      </c>
    </row>
    <row r="16" spans="1:29" x14ac:dyDescent="0.3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39"/>
      <c r="Z16" s="2"/>
      <c r="AA16" s="2"/>
      <c r="AB16" s="2"/>
      <c r="AC16" s="2"/>
    </row>
    <row r="17" spans="1:29" x14ac:dyDescent="0.3">
      <c r="A17" s="6" t="s">
        <v>35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39"/>
      <c r="Z17" s="2"/>
      <c r="AA17" s="2"/>
      <c r="AB17" s="2"/>
      <c r="AC17" s="2"/>
    </row>
    <row r="18" spans="1:29" x14ac:dyDescent="0.3">
      <c r="A18" s="6" t="s">
        <v>36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139"/>
      <c r="Z18" s="2"/>
      <c r="AA18" s="2"/>
      <c r="AB18" s="2"/>
      <c r="AC18" s="2"/>
    </row>
    <row r="19" spans="1:29" x14ac:dyDescent="0.3">
      <c r="A19" s="6" t="s">
        <v>37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139"/>
      <c r="Z19" s="2"/>
      <c r="AA19" s="2"/>
      <c r="AB19" s="2"/>
      <c r="AC19" s="2"/>
    </row>
    <row r="20" spans="1:29" x14ac:dyDescent="0.3">
      <c r="A20" s="6" t="s">
        <v>38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139"/>
      <c r="Z20" s="2"/>
      <c r="AA20" s="2"/>
      <c r="AB20" s="2"/>
      <c r="AC20" s="2"/>
    </row>
    <row r="21" spans="1:29" x14ac:dyDescent="0.3">
      <c r="A21" s="6" t="s">
        <v>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139"/>
      <c r="Z21" s="2"/>
      <c r="AA21" s="2"/>
      <c r="AB21" s="2"/>
      <c r="AC21" s="2"/>
    </row>
    <row r="22" spans="1:29" x14ac:dyDescent="0.3">
      <c r="A22" s="6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139"/>
      <c r="Z22" s="2"/>
      <c r="AA22" s="2"/>
      <c r="AB22" s="2"/>
      <c r="AC22" s="2"/>
    </row>
    <row r="23" spans="1:29" x14ac:dyDescent="0.3">
      <c r="A23" s="6" t="s">
        <v>41</v>
      </c>
      <c r="B23" s="7">
        <v>8</v>
      </c>
      <c r="C23" s="7"/>
      <c r="D23" s="7">
        <v>8</v>
      </c>
      <c r="E23" s="7"/>
      <c r="F23" s="7">
        <v>8</v>
      </c>
      <c r="G23" s="7"/>
      <c r="H23" s="7">
        <v>8</v>
      </c>
      <c r="I23" s="7"/>
      <c r="J23" s="7">
        <v>8</v>
      </c>
      <c r="K23" s="7"/>
      <c r="L23" s="7">
        <v>8</v>
      </c>
      <c r="M23" s="7"/>
      <c r="N23" s="7">
        <v>8</v>
      </c>
      <c r="O23" s="7"/>
      <c r="P23" s="7">
        <v>8</v>
      </c>
      <c r="Q23" s="7"/>
      <c r="R23" s="7">
        <v>8</v>
      </c>
      <c r="S23" s="7"/>
      <c r="T23" s="7">
        <v>8</v>
      </c>
      <c r="U23" s="7"/>
      <c r="V23" s="7">
        <v>8</v>
      </c>
      <c r="W23" s="7"/>
      <c r="X23" s="7">
        <v>12</v>
      </c>
      <c r="Y23" s="139"/>
      <c r="Z23" s="2">
        <v>100</v>
      </c>
      <c r="AA23" s="2">
        <v>0</v>
      </c>
      <c r="AB23" s="2">
        <v>100</v>
      </c>
      <c r="AC23" s="2">
        <v>150</v>
      </c>
    </row>
    <row r="24" spans="1:29" x14ac:dyDescent="0.3">
      <c r="A24" s="6" t="s">
        <v>87</v>
      </c>
      <c r="B24" s="7"/>
      <c r="C24" s="7"/>
      <c r="D24" s="7"/>
      <c r="E24" s="7"/>
      <c r="F24" s="7"/>
      <c r="G24" s="7">
        <v>238.8</v>
      </c>
      <c r="H24" s="7"/>
      <c r="I24" s="7">
        <v>474.38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139"/>
      <c r="Z24" s="2">
        <v>0</v>
      </c>
      <c r="AA24" s="2">
        <v>713</v>
      </c>
      <c r="AB24" s="2">
        <v>1000</v>
      </c>
      <c r="AC24" s="2">
        <v>1000</v>
      </c>
    </row>
    <row r="25" spans="1:29" x14ac:dyDescent="0.3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139"/>
      <c r="Z25" s="2"/>
      <c r="AA25" s="2"/>
      <c r="AB25" s="2"/>
      <c r="AC25" s="2"/>
    </row>
    <row r="26" spans="1:29" ht="15" thickBot="1" x14ac:dyDescent="0.35">
      <c r="A26" s="6" t="s">
        <v>162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140"/>
      <c r="Z26" s="2">
        <v>0</v>
      </c>
      <c r="AA26" s="2">
        <v>0</v>
      </c>
      <c r="AB26" s="2">
        <v>500</v>
      </c>
      <c r="AC26" s="2">
        <v>500</v>
      </c>
    </row>
    <row r="27" spans="1:29" s="14" customFormat="1" ht="13.2" thickTop="1" thickBot="1" x14ac:dyDescent="0.3">
      <c r="A27" s="13" t="s">
        <v>16</v>
      </c>
      <c r="B27" s="10">
        <f>SUM(B5:B26)</f>
        <v>703</v>
      </c>
      <c r="C27" s="10">
        <f t="shared" ref="C27:Y27" si="0">SUM(C5:C26)</f>
        <v>0</v>
      </c>
      <c r="D27" s="10">
        <f t="shared" si="0"/>
        <v>703</v>
      </c>
      <c r="E27" s="10">
        <f t="shared" si="0"/>
        <v>0</v>
      </c>
      <c r="F27" s="10">
        <f t="shared" si="0"/>
        <v>703</v>
      </c>
      <c r="G27" s="10">
        <f t="shared" si="0"/>
        <v>238.8</v>
      </c>
      <c r="H27" s="10">
        <f t="shared" si="0"/>
        <v>703</v>
      </c>
      <c r="I27" s="10">
        <f t="shared" si="0"/>
        <v>804.38</v>
      </c>
      <c r="J27" s="10">
        <f t="shared" si="0"/>
        <v>703</v>
      </c>
      <c r="K27" s="10">
        <f t="shared" si="0"/>
        <v>0</v>
      </c>
      <c r="L27" s="10">
        <f t="shared" si="0"/>
        <v>703</v>
      </c>
      <c r="M27" s="10">
        <f t="shared" si="0"/>
        <v>0</v>
      </c>
      <c r="N27" s="10">
        <f t="shared" si="0"/>
        <v>703</v>
      </c>
      <c r="O27" s="10">
        <f t="shared" si="0"/>
        <v>0</v>
      </c>
      <c r="P27" s="10">
        <f t="shared" si="0"/>
        <v>703</v>
      </c>
      <c r="Q27" s="10">
        <f t="shared" si="0"/>
        <v>0</v>
      </c>
      <c r="R27" s="10">
        <f t="shared" si="0"/>
        <v>703</v>
      </c>
      <c r="S27" s="10">
        <f t="shared" si="0"/>
        <v>0</v>
      </c>
      <c r="T27" s="10">
        <f t="shared" si="0"/>
        <v>703</v>
      </c>
      <c r="U27" s="10">
        <f t="shared" si="0"/>
        <v>0</v>
      </c>
      <c r="V27" s="10">
        <f t="shared" si="0"/>
        <v>703</v>
      </c>
      <c r="W27" s="10">
        <f t="shared" si="0"/>
        <v>0</v>
      </c>
      <c r="X27" s="10">
        <f t="shared" si="0"/>
        <v>817</v>
      </c>
      <c r="Y27" s="141">
        <f t="shared" si="0"/>
        <v>0</v>
      </c>
      <c r="Z27" s="142"/>
      <c r="AA27" s="142"/>
      <c r="AB27" s="142"/>
      <c r="AC27" s="142"/>
    </row>
    <row r="28" spans="1:29" x14ac:dyDescent="0.3">
      <c r="Z28" s="2"/>
      <c r="AA28" s="2"/>
      <c r="AB28" s="2"/>
      <c r="AC28" s="2"/>
    </row>
    <row r="29" spans="1:29" x14ac:dyDescent="0.3">
      <c r="Z29" s="2">
        <f>SUM(Z5:Z28)</f>
        <v>8550</v>
      </c>
      <c r="AA29" s="2">
        <f>SUM(AA5:AA28)</f>
        <v>4013</v>
      </c>
      <c r="AB29" s="2">
        <f>SUM(AB5:AB28)</f>
        <v>5750</v>
      </c>
      <c r="AC29" s="2">
        <f>SUM(AC5:AC28)</f>
        <v>6150</v>
      </c>
    </row>
    <row r="31" spans="1:29" x14ac:dyDescent="0.3">
      <c r="A31" t="s">
        <v>87</v>
      </c>
    </row>
    <row r="32" spans="1:29" x14ac:dyDescent="0.3">
      <c r="A32" t="s">
        <v>117</v>
      </c>
      <c r="C32">
        <v>238.8</v>
      </c>
      <c r="D32" s="18">
        <v>45824</v>
      </c>
    </row>
    <row r="33" spans="1:4" x14ac:dyDescent="0.3">
      <c r="A33" t="s">
        <v>118</v>
      </c>
      <c r="C33">
        <v>6.38</v>
      </c>
      <c r="D33" t="s">
        <v>122</v>
      </c>
    </row>
    <row r="34" spans="1:4" x14ac:dyDescent="0.3">
      <c r="A34" t="s">
        <v>121</v>
      </c>
      <c r="C34">
        <v>468</v>
      </c>
      <c r="D34" t="s">
        <v>122</v>
      </c>
    </row>
  </sheetData>
  <mergeCells count="12">
    <mergeCell ref="X3:Y3"/>
    <mergeCell ref="L3:M3"/>
    <mergeCell ref="B3:C3"/>
    <mergeCell ref="D3:E3"/>
    <mergeCell ref="F3:G3"/>
    <mergeCell ref="H3:I3"/>
    <mergeCell ref="J3:K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33F8-EDAD-4D64-8B46-07CD6ED89424}">
  <dimension ref="A1:AC33"/>
  <sheetViews>
    <sheetView topLeftCell="A3" workbookViewId="0">
      <selection activeCell="AH17" sqref="AH17"/>
    </sheetView>
  </sheetViews>
  <sheetFormatPr defaultRowHeight="14.4" x14ac:dyDescent="0.3"/>
  <cols>
    <col min="1" max="1" width="29" customWidth="1"/>
    <col min="2" max="2" width="10.21875" hidden="1" customWidth="1"/>
    <col min="3" max="3" width="8.77734375" hidden="1" customWidth="1"/>
    <col min="4" max="4" width="10.21875" hidden="1" customWidth="1"/>
    <col min="5" max="11" width="8.77734375" hidden="1" customWidth="1"/>
    <col min="12" max="12" width="10.21875" hidden="1" customWidth="1"/>
    <col min="13" max="13" width="8.77734375" hidden="1" customWidth="1"/>
    <col min="14" max="14" width="9.21875" hidden="1" customWidth="1"/>
    <col min="15" max="25" width="8.77734375" hidden="1" customWidth="1"/>
    <col min="28" max="28" width="12.77734375" bestFit="1" customWidth="1"/>
    <col min="29" max="29" width="20.77734375" bestFit="1" customWidth="1"/>
  </cols>
  <sheetData>
    <row r="1" spans="1:29" s="1" customFormat="1" ht="25.8" x14ac:dyDescent="0.5">
      <c r="C1" s="1" t="s">
        <v>1</v>
      </c>
    </row>
    <row r="2" spans="1:29" ht="15" thickBot="1" x14ac:dyDescent="0.35"/>
    <row r="3" spans="1:29" x14ac:dyDescent="0.3">
      <c r="A3" s="4"/>
      <c r="B3" s="209" t="s">
        <v>4</v>
      </c>
      <c r="C3" s="209"/>
      <c r="D3" s="209" t="s">
        <v>5</v>
      </c>
      <c r="E3" s="209"/>
      <c r="F3" s="209" t="s">
        <v>6</v>
      </c>
      <c r="G3" s="209"/>
      <c r="H3" s="209" t="s">
        <v>7</v>
      </c>
      <c r="I3" s="209"/>
      <c r="J3" s="209" t="s">
        <v>8</v>
      </c>
      <c r="K3" s="209"/>
      <c r="L3" s="209" t="s">
        <v>9</v>
      </c>
      <c r="M3" s="209"/>
      <c r="N3" s="209" t="s">
        <v>10</v>
      </c>
      <c r="O3" s="209"/>
      <c r="P3" s="209" t="s">
        <v>11</v>
      </c>
      <c r="Q3" s="209"/>
      <c r="R3" s="209" t="s">
        <v>12</v>
      </c>
      <c r="S3" s="209"/>
      <c r="T3" s="209" t="s">
        <v>13</v>
      </c>
      <c r="U3" s="209"/>
      <c r="V3" s="209" t="s">
        <v>14</v>
      </c>
      <c r="W3" s="209"/>
      <c r="X3" s="209" t="s">
        <v>15</v>
      </c>
      <c r="Y3" s="209"/>
    </row>
    <row r="4" spans="1:29" x14ac:dyDescent="0.3">
      <c r="A4" s="2"/>
      <c r="B4" s="3" t="s">
        <v>17</v>
      </c>
      <c r="C4" s="3" t="s">
        <v>18</v>
      </c>
      <c r="D4" s="3" t="s">
        <v>17</v>
      </c>
      <c r="E4" s="3" t="s">
        <v>18</v>
      </c>
      <c r="F4" s="3" t="s">
        <v>17</v>
      </c>
      <c r="G4" s="3" t="s">
        <v>18</v>
      </c>
      <c r="H4" s="3" t="s">
        <v>17</v>
      </c>
      <c r="I4" s="3" t="s">
        <v>18</v>
      </c>
      <c r="J4" s="3" t="s">
        <v>17</v>
      </c>
      <c r="K4" s="3" t="s">
        <v>18</v>
      </c>
      <c r="L4" s="3" t="s">
        <v>17</v>
      </c>
      <c r="M4" s="3" t="s">
        <v>18</v>
      </c>
      <c r="N4" s="3" t="s">
        <v>17</v>
      </c>
      <c r="O4" s="3" t="s">
        <v>18</v>
      </c>
      <c r="P4" s="3" t="s">
        <v>17</v>
      </c>
      <c r="Q4" s="3" t="s">
        <v>18</v>
      </c>
      <c r="R4" s="3" t="s">
        <v>17</v>
      </c>
      <c r="S4" s="3" t="s">
        <v>18</v>
      </c>
      <c r="T4" s="3" t="s">
        <v>17</v>
      </c>
      <c r="U4" s="3" t="s">
        <v>18</v>
      </c>
      <c r="V4" s="3" t="s">
        <v>17</v>
      </c>
      <c r="W4" s="3" t="s">
        <v>18</v>
      </c>
      <c r="X4" s="3" t="s">
        <v>17</v>
      </c>
      <c r="Y4" s="3" t="s">
        <v>18</v>
      </c>
      <c r="Z4" s="3" t="s">
        <v>101</v>
      </c>
      <c r="AA4" s="3" t="s">
        <v>128</v>
      </c>
      <c r="AB4" s="3" t="s">
        <v>129</v>
      </c>
      <c r="AC4" s="3" t="s">
        <v>125</v>
      </c>
    </row>
    <row r="5" spans="1:29" x14ac:dyDescent="0.3">
      <c r="A5" s="146" t="s">
        <v>53</v>
      </c>
      <c r="B5" s="7"/>
      <c r="C5" s="7"/>
      <c r="D5" s="7">
        <v>650</v>
      </c>
      <c r="E5" s="7">
        <v>592.16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2">
        <v>650</v>
      </c>
      <c r="AA5" s="2">
        <v>600</v>
      </c>
      <c r="AB5" s="2">
        <v>600</v>
      </c>
      <c r="AC5" s="2">
        <v>660</v>
      </c>
    </row>
    <row r="6" spans="1:29" x14ac:dyDescent="0.3">
      <c r="A6" s="146" t="s">
        <v>54</v>
      </c>
      <c r="B6" s="7">
        <v>41</v>
      </c>
      <c r="C6" s="7"/>
      <c r="D6" s="7">
        <v>41</v>
      </c>
      <c r="E6" s="7"/>
      <c r="F6" s="7">
        <v>41</v>
      </c>
      <c r="G6" s="7"/>
      <c r="H6" s="7">
        <v>41</v>
      </c>
      <c r="I6" s="7"/>
      <c r="J6" s="7">
        <v>41</v>
      </c>
      <c r="K6" s="7"/>
      <c r="L6" s="7">
        <v>41</v>
      </c>
      <c r="M6" s="7"/>
      <c r="N6" s="7">
        <v>41</v>
      </c>
      <c r="O6" s="7"/>
      <c r="P6" s="7">
        <v>41</v>
      </c>
      <c r="Q6" s="7"/>
      <c r="R6" s="7">
        <v>41</v>
      </c>
      <c r="S6" s="7"/>
      <c r="T6" s="7">
        <v>41</v>
      </c>
      <c r="U6" s="7"/>
      <c r="V6" s="7">
        <v>41</v>
      </c>
      <c r="W6" s="7"/>
      <c r="X6" s="7">
        <v>49</v>
      </c>
      <c r="Y6" s="7"/>
      <c r="Z6" s="2">
        <v>500</v>
      </c>
      <c r="AA6" s="2">
        <v>0</v>
      </c>
      <c r="AB6" s="2">
        <v>500</v>
      </c>
      <c r="AC6" s="2">
        <v>500</v>
      </c>
    </row>
    <row r="7" spans="1:29" x14ac:dyDescent="0.3">
      <c r="A7" s="146" t="s">
        <v>55</v>
      </c>
      <c r="B7" s="7">
        <v>68</v>
      </c>
      <c r="C7" s="7">
        <v>445</v>
      </c>
      <c r="D7" s="7">
        <v>62</v>
      </c>
      <c r="E7" s="7"/>
      <c r="F7" s="7">
        <v>62</v>
      </c>
      <c r="G7" s="7"/>
      <c r="H7" s="7">
        <v>62</v>
      </c>
      <c r="I7" s="7"/>
      <c r="J7" s="7">
        <v>62</v>
      </c>
      <c r="K7" s="7"/>
      <c r="L7" s="7">
        <v>62</v>
      </c>
      <c r="M7" s="7">
        <v>414</v>
      </c>
      <c r="N7" s="7">
        <v>62</v>
      </c>
      <c r="O7" s="7"/>
      <c r="P7" s="7">
        <v>62</v>
      </c>
      <c r="Q7" s="7"/>
      <c r="R7" s="7">
        <v>62</v>
      </c>
      <c r="S7" s="7"/>
      <c r="T7" s="7">
        <v>62</v>
      </c>
      <c r="U7" s="7"/>
      <c r="V7" s="7">
        <v>62</v>
      </c>
      <c r="W7" s="7"/>
      <c r="X7" s="7">
        <v>62</v>
      </c>
      <c r="Y7" s="7"/>
      <c r="Z7" s="2">
        <v>750</v>
      </c>
      <c r="AA7" s="2">
        <v>859</v>
      </c>
      <c r="AB7" s="2">
        <v>900</v>
      </c>
      <c r="AC7" s="2">
        <v>900</v>
      </c>
    </row>
    <row r="8" spans="1:29" x14ac:dyDescent="0.3">
      <c r="A8" s="146" t="s">
        <v>56</v>
      </c>
      <c r="B8" s="7">
        <v>83</v>
      </c>
      <c r="C8" s="7"/>
      <c r="D8" s="7">
        <v>83</v>
      </c>
      <c r="E8" s="7">
        <v>250.58</v>
      </c>
      <c r="F8" s="7">
        <v>83</v>
      </c>
      <c r="G8" s="7"/>
      <c r="H8" s="7">
        <v>83</v>
      </c>
      <c r="I8" s="7"/>
      <c r="J8" s="7">
        <v>83</v>
      </c>
      <c r="K8" s="7"/>
      <c r="L8" s="7">
        <v>83</v>
      </c>
      <c r="M8" s="7">
        <v>22.37</v>
      </c>
      <c r="N8" s="7">
        <v>83</v>
      </c>
      <c r="O8" s="7"/>
      <c r="P8" s="7">
        <v>83</v>
      </c>
      <c r="Q8" s="7"/>
      <c r="R8" s="7">
        <v>83</v>
      </c>
      <c r="S8" s="7"/>
      <c r="T8" s="7">
        <v>83</v>
      </c>
      <c r="U8" s="7"/>
      <c r="V8" s="7">
        <v>83</v>
      </c>
      <c r="W8" s="7"/>
      <c r="X8" s="7">
        <v>87</v>
      </c>
      <c r="Y8" s="7"/>
      <c r="Z8" s="2">
        <v>1000</v>
      </c>
      <c r="AA8" s="2">
        <v>275</v>
      </c>
      <c r="AB8" s="2">
        <v>1500</v>
      </c>
      <c r="AC8" s="2">
        <v>2000</v>
      </c>
    </row>
    <row r="9" spans="1:29" x14ac:dyDescent="0.3">
      <c r="A9" s="146" t="s">
        <v>57</v>
      </c>
      <c r="B9" s="7">
        <v>83</v>
      </c>
      <c r="C9" s="7"/>
      <c r="D9" s="7">
        <v>83</v>
      </c>
      <c r="E9" s="7"/>
      <c r="F9" s="7">
        <v>83</v>
      </c>
      <c r="G9" s="7">
        <v>42</v>
      </c>
      <c r="H9" s="7">
        <v>83</v>
      </c>
      <c r="I9" s="7">
        <v>115</v>
      </c>
      <c r="J9" s="7">
        <v>83</v>
      </c>
      <c r="K9" s="7"/>
      <c r="L9" s="7">
        <v>83</v>
      </c>
      <c r="M9" s="7">
        <v>30</v>
      </c>
      <c r="N9" s="7">
        <v>83</v>
      </c>
      <c r="O9" s="7"/>
      <c r="P9" s="7">
        <v>83</v>
      </c>
      <c r="Q9" s="7"/>
      <c r="R9" s="7">
        <v>83</v>
      </c>
      <c r="S9" s="7"/>
      <c r="T9" s="7">
        <v>83</v>
      </c>
      <c r="U9" s="7"/>
      <c r="V9" s="7">
        <v>83</v>
      </c>
      <c r="W9" s="7"/>
      <c r="X9" s="7">
        <v>87</v>
      </c>
      <c r="Y9" s="7"/>
      <c r="Z9" s="2">
        <v>1000</v>
      </c>
      <c r="AA9" s="2">
        <v>187</v>
      </c>
      <c r="AB9" s="2">
        <v>500</v>
      </c>
      <c r="AC9" s="2">
        <v>1000</v>
      </c>
    </row>
    <row r="10" spans="1:29" x14ac:dyDescent="0.3">
      <c r="A10" s="146" t="s">
        <v>58</v>
      </c>
      <c r="B10" s="7"/>
      <c r="C10" s="7">
        <v>180</v>
      </c>
      <c r="D10" s="7">
        <v>180</v>
      </c>
      <c r="E10" s="7"/>
      <c r="F10" s="7"/>
      <c r="G10" s="7"/>
      <c r="H10" s="7"/>
      <c r="I10" s="7"/>
      <c r="J10" s="7"/>
      <c r="K10" s="7"/>
      <c r="L10" s="7">
        <v>820</v>
      </c>
      <c r="M10" s="7">
        <v>840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2">
        <v>1000</v>
      </c>
      <c r="AA10" s="2">
        <v>1020</v>
      </c>
      <c r="AB10" s="2">
        <v>1020</v>
      </c>
      <c r="AC10" s="2">
        <v>1000</v>
      </c>
    </row>
    <row r="11" spans="1:29" x14ac:dyDescent="0.3">
      <c r="A11" s="146" t="s">
        <v>59</v>
      </c>
      <c r="B11" s="7">
        <v>8</v>
      </c>
      <c r="C11" s="7">
        <v>8.1</v>
      </c>
      <c r="D11" s="7">
        <v>8</v>
      </c>
      <c r="E11" s="7">
        <v>8.1</v>
      </c>
      <c r="F11" s="7">
        <v>8</v>
      </c>
      <c r="G11" s="7">
        <v>5.4</v>
      </c>
      <c r="H11" s="7">
        <v>8</v>
      </c>
      <c r="I11" s="7">
        <v>5.4</v>
      </c>
      <c r="J11" s="7">
        <v>8</v>
      </c>
      <c r="K11" s="7">
        <v>5.4</v>
      </c>
      <c r="L11" s="7">
        <v>8</v>
      </c>
      <c r="M11" s="7">
        <v>10.8</v>
      </c>
      <c r="N11" s="7">
        <v>8</v>
      </c>
      <c r="O11" s="7"/>
      <c r="P11" s="7">
        <v>8</v>
      </c>
      <c r="Q11" s="7"/>
      <c r="R11" s="7">
        <v>8</v>
      </c>
      <c r="S11" s="7"/>
      <c r="T11" s="7">
        <v>8</v>
      </c>
      <c r="U11" s="7"/>
      <c r="V11" s="7">
        <v>8</v>
      </c>
      <c r="W11" s="7"/>
      <c r="X11" s="7">
        <v>12</v>
      </c>
      <c r="Y11" s="7"/>
      <c r="Z11" s="2">
        <v>100</v>
      </c>
      <c r="AA11" s="2">
        <v>43.2</v>
      </c>
      <c r="AB11" s="2">
        <v>100</v>
      </c>
      <c r="AC11" s="2">
        <v>100</v>
      </c>
    </row>
    <row r="12" spans="1:29" x14ac:dyDescent="0.3">
      <c r="A12" s="146" t="s">
        <v>60</v>
      </c>
      <c r="B12" s="7">
        <v>16</v>
      </c>
      <c r="C12" s="7"/>
      <c r="D12" s="7">
        <v>16</v>
      </c>
      <c r="E12" s="7"/>
      <c r="F12" s="7">
        <v>16</v>
      </c>
      <c r="G12" s="7"/>
      <c r="H12" s="7">
        <v>16</v>
      </c>
      <c r="I12" s="7"/>
      <c r="J12" s="7">
        <v>16</v>
      </c>
      <c r="K12" s="7"/>
      <c r="L12" s="7">
        <v>16</v>
      </c>
      <c r="M12" s="7"/>
      <c r="N12" s="7">
        <v>16</v>
      </c>
      <c r="O12" s="7"/>
      <c r="P12" s="7">
        <v>16</v>
      </c>
      <c r="Q12" s="7"/>
      <c r="R12" s="7">
        <v>16</v>
      </c>
      <c r="S12" s="7"/>
      <c r="T12" s="7">
        <v>16</v>
      </c>
      <c r="U12" s="7"/>
      <c r="V12" s="7">
        <v>16</v>
      </c>
      <c r="W12" s="7"/>
      <c r="X12" s="7">
        <v>24</v>
      </c>
      <c r="Y12" s="7"/>
      <c r="Z12" s="2">
        <v>200</v>
      </c>
      <c r="AA12" s="2">
        <v>0</v>
      </c>
      <c r="AB12" s="2">
        <v>50</v>
      </c>
      <c r="AC12" s="2">
        <v>100</v>
      </c>
    </row>
    <row r="13" spans="1:29" x14ac:dyDescent="0.3">
      <c r="A13" s="146" t="s">
        <v>61</v>
      </c>
      <c r="B13" s="7">
        <v>1.5</v>
      </c>
      <c r="C13" s="7"/>
      <c r="D13" s="7">
        <v>1.5</v>
      </c>
      <c r="E13" s="7"/>
      <c r="F13" s="7">
        <v>1.5</v>
      </c>
      <c r="G13" s="7"/>
      <c r="H13" s="7">
        <v>1.5</v>
      </c>
      <c r="I13" s="7"/>
      <c r="J13" s="7">
        <v>1.5</v>
      </c>
      <c r="K13" s="7"/>
      <c r="L13" s="7">
        <v>1.5</v>
      </c>
      <c r="M13" s="7"/>
      <c r="N13" s="7">
        <v>1.5</v>
      </c>
      <c r="O13" s="7"/>
      <c r="P13" s="7">
        <v>1.5</v>
      </c>
      <c r="Q13" s="7"/>
      <c r="R13" s="7">
        <v>1.5</v>
      </c>
      <c r="S13" s="7"/>
      <c r="T13" s="7">
        <v>1.5</v>
      </c>
      <c r="U13" s="7"/>
      <c r="V13" s="7">
        <v>1.5</v>
      </c>
      <c r="W13" s="7"/>
      <c r="X13" s="7">
        <v>3.5</v>
      </c>
      <c r="Y13" s="7"/>
      <c r="Z13" s="2">
        <v>20</v>
      </c>
      <c r="AA13" s="2">
        <v>0</v>
      </c>
      <c r="AB13" s="2">
        <v>20</v>
      </c>
      <c r="AC13" s="2">
        <v>20</v>
      </c>
    </row>
    <row r="14" spans="1:29" x14ac:dyDescent="0.3">
      <c r="A14" s="146" t="s">
        <v>62</v>
      </c>
      <c r="B14" s="7">
        <v>9</v>
      </c>
      <c r="C14" s="7">
        <v>9</v>
      </c>
      <c r="D14" s="7">
        <v>9</v>
      </c>
      <c r="E14" s="7">
        <v>9</v>
      </c>
      <c r="F14" s="7">
        <v>9</v>
      </c>
      <c r="G14" s="7">
        <v>9</v>
      </c>
      <c r="H14" s="7">
        <v>9</v>
      </c>
      <c r="I14" s="7">
        <v>9</v>
      </c>
      <c r="J14" s="7">
        <v>9</v>
      </c>
      <c r="K14" s="7">
        <v>9</v>
      </c>
      <c r="L14" s="7">
        <v>9</v>
      </c>
      <c r="M14" s="7">
        <v>6</v>
      </c>
      <c r="N14" s="7">
        <v>9</v>
      </c>
      <c r="O14" s="7"/>
      <c r="P14" s="7">
        <v>9</v>
      </c>
      <c r="Q14" s="7"/>
      <c r="R14" s="7">
        <v>9</v>
      </c>
      <c r="S14" s="7"/>
      <c r="T14" s="7">
        <v>9</v>
      </c>
      <c r="U14" s="7"/>
      <c r="V14" s="7">
        <v>9</v>
      </c>
      <c r="W14" s="7"/>
      <c r="X14" s="7">
        <v>9</v>
      </c>
      <c r="Y14" s="7"/>
      <c r="Z14" s="2">
        <v>108</v>
      </c>
      <c r="AA14" s="2">
        <v>51</v>
      </c>
      <c r="AB14" s="2">
        <v>108</v>
      </c>
      <c r="AC14" s="2">
        <v>150</v>
      </c>
    </row>
    <row r="15" spans="1:29" x14ac:dyDescent="0.3">
      <c r="A15" s="146" t="s">
        <v>63</v>
      </c>
      <c r="B15" s="7"/>
      <c r="C15" s="7"/>
      <c r="D15" s="7">
        <v>47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2">
        <v>47</v>
      </c>
      <c r="AA15" s="2">
        <v>47</v>
      </c>
      <c r="AB15" s="2">
        <v>47</v>
      </c>
      <c r="AC15" s="2">
        <v>50</v>
      </c>
    </row>
    <row r="16" spans="1:29" x14ac:dyDescent="0.3">
      <c r="A16" s="146" t="s">
        <v>64</v>
      </c>
      <c r="B16" s="7">
        <v>22.5</v>
      </c>
      <c r="C16" s="7"/>
      <c r="D16" s="7">
        <v>22.5</v>
      </c>
      <c r="E16" s="7"/>
      <c r="F16" s="7">
        <v>22.5</v>
      </c>
      <c r="G16" s="7"/>
      <c r="H16" s="7">
        <v>22.5</v>
      </c>
      <c r="I16" s="7"/>
      <c r="J16" s="7">
        <v>22.5</v>
      </c>
      <c r="K16" s="7"/>
      <c r="L16" s="7">
        <v>22.5</v>
      </c>
      <c r="M16" s="7"/>
      <c r="N16" s="7">
        <v>22.5</v>
      </c>
      <c r="O16" s="7"/>
      <c r="P16" s="7">
        <v>22.5</v>
      </c>
      <c r="Q16" s="7"/>
      <c r="R16" s="7">
        <v>22.5</v>
      </c>
      <c r="S16" s="7"/>
      <c r="T16" s="7">
        <v>22.5</v>
      </c>
      <c r="U16" s="7"/>
      <c r="V16" s="7">
        <v>22.5</v>
      </c>
      <c r="W16" s="7"/>
      <c r="X16" s="7">
        <v>22.5</v>
      </c>
      <c r="Y16" s="7"/>
      <c r="Z16" s="2">
        <v>270</v>
      </c>
      <c r="AA16" s="2">
        <v>270</v>
      </c>
      <c r="AB16" s="2">
        <v>270</v>
      </c>
      <c r="AC16" s="2">
        <v>270</v>
      </c>
    </row>
    <row r="17" spans="1:29" x14ac:dyDescent="0.3">
      <c r="A17" s="146" t="s">
        <v>65</v>
      </c>
      <c r="B17" s="7">
        <v>600</v>
      </c>
      <c r="C17" s="7">
        <v>664.82</v>
      </c>
      <c r="D17" s="7"/>
      <c r="E17" s="7"/>
      <c r="F17" s="7"/>
      <c r="G17" s="7"/>
      <c r="H17" s="7"/>
      <c r="I17" s="7">
        <v>100</v>
      </c>
      <c r="J17" s="7"/>
      <c r="K17" s="7"/>
      <c r="L17" s="7"/>
      <c r="M17" s="7"/>
      <c r="N17" s="7">
        <v>100</v>
      </c>
      <c r="O17" s="7"/>
      <c r="P17" s="7"/>
      <c r="Q17" s="7"/>
      <c r="R17" s="7"/>
      <c r="S17" s="7"/>
      <c r="T17" s="7"/>
      <c r="U17" s="7"/>
      <c r="V17" s="7">
        <v>300</v>
      </c>
      <c r="W17" s="7"/>
      <c r="X17" s="7"/>
      <c r="Y17" s="7"/>
      <c r="Z17" s="2">
        <v>1000</v>
      </c>
      <c r="AA17" s="2">
        <v>765</v>
      </c>
      <c r="AB17" s="2">
        <v>1000</v>
      </c>
      <c r="AC17" s="2">
        <v>1000</v>
      </c>
    </row>
    <row r="18" spans="1:29" x14ac:dyDescent="0.3">
      <c r="A18" s="146" t="s">
        <v>66</v>
      </c>
      <c r="B18" s="7">
        <v>15</v>
      </c>
      <c r="C18" s="7">
        <v>15.96</v>
      </c>
      <c r="D18" s="7">
        <v>15</v>
      </c>
      <c r="E18" s="7">
        <v>15.96</v>
      </c>
      <c r="F18" s="7">
        <v>15</v>
      </c>
      <c r="G18" s="7">
        <v>15.96</v>
      </c>
      <c r="H18" s="7">
        <v>15</v>
      </c>
      <c r="I18" s="7">
        <v>15.96</v>
      </c>
      <c r="J18" s="7">
        <v>15</v>
      </c>
      <c r="K18" s="7"/>
      <c r="L18" s="7">
        <v>15</v>
      </c>
      <c r="M18" s="7"/>
      <c r="N18" s="7">
        <v>15</v>
      </c>
      <c r="O18" s="7"/>
      <c r="P18" s="7">
        <v>15</v>
      </c>
      <c r="Q18" s="7"/>
      <c r="R18" s="7">
        <v>15</v>
      </c>
      <c r="S18" s="7"/>
      <c r="T18" s="7">
        <v>15</v>
      </c>
      <c r="U18" s="7"/>
      <c r="V18" s="7">
        <v>15</v>
      </c>
      <c r="W18" s="7"/>
      <c r="X18" s="7">
        <v>15</v>
      </c>
      <c r="Y18" s="7"/>
      <c r="Z18" s="2">
        <v>180</v>
      </c>
      <c r="AA18" s="2">
        <v>64</v>
      </c>
      <c r="AB18" s="2">
        <v>200</v>
      </c>
      <c r="AC18" s="2">
        <v>200</v>
      </c>
    </row>
    <row r="19" spans="1:29" x14ac:dyDescent="0.3">
      <c r="A19" s="146" t="s">
        <v>67</v>
      </c>
      <c r="B19" s="7">
        <v>4</v>
      </c>
      <c r="C19" s="7"/>
      <c r="D19" s="7">
        <v>4</v>
      </c>
      <c r="E19" s="7"/>
      <c r="F19" s="7">
        <v>4</v>
      </c>
      <c r="G19" s="7"/>
      <c r="H19" s="7">
        <v>4</v>
      </c>
      <c r="I19" s="7"/>
      <c r="J19" s="7">
        <v>4</v>
      </c>
      <c r="K19" s="7"/>
      <c r="L19" s="7">
        <v>4</v>
      </c>
      <c r="M19" s="7"/>
      <c r="N19" s="7">
        <v>4</v>
      </c>
      <c r="O19" s="7"/>
      <c r="P19" s="7">
        <v>4</v>
      </c>
      <c r="Q19" s="7"/>
      <c r="R19" s="7">
        <v>4</v>
      </c>
      <c r="S19" s="7"/>
      <c r="T19" s="7">
        <v>4</v>
      </c>
      <c r="U19" s="7"/>
      <c r="V19" s="7">
        <v>4</v>
      </c>
      <c r="W19" s="7"/>
      <c r="X19" s="7">
        <v>6</v>
      </c>
      <c r="Y19" s="7"/>
      <c r="Z19" s="2">
        <v>50</v>
      </c>
      <c r="AA19" s="2">
        <v>0</v>
      </c>
      <c r="AB19" s="2">
        <v>50</v>
      </c>
      <c r="AC19" s="2">
        <v>50</v>
      </c>
    </row>
    <row r="20" spans="1:29" x14ac:dyDescent="0.3">
      <c r="A20" s="146" t="s">
        <v>68</v>
      </c>
      <c r="B20" s="7">
        <v>8</v>
      </c>
      <c r="C20" s="7"/>
      <c r="D20" s="7">
        <v>8</v>
      </c>
      <c r="E20" s="7"/>
      <c r="F20" s="7">
        <v>8</v>
      </c>
      <c r="G20" s="7"/>
      <c r="H20" s="7">
        <v>8</v>
      </c>
      <c r="I20" s="7"/>
      <c r="J20" s="7">
        <v>8</v>
      </c>
      <c r="K20" s="7"/>
      <c r="L20" s="7">
        <v>8</v>
      </c>
      <c r="M20" s="7"/>
      <c r="N20" s="7">
        <v>8</v>
      </c>
      <c r="O20" s="7"/>
      <c r="P20" s="7">
        <v>8</v>
      </c>
      <c r="Q20" s="7"/>
      <c r="R20" s="7">
        <v>8</v>
      </c>
      <c r="S20" s="7"/>
      <c r="T20" s="7">
        <v>8</v>
      </c>
      <c r="U20" s="7"/>
      <c r="V20" s="7">
        <v>8</v>
      </c>
      <c r="W20" s="7"/>
      <c r="X20" s="7">
        <v>12</v>
      </c>
      <c r="Y20" s="7"/>
      <c r="Z20" s="2">
        <v>100</v>
      </c>
      <c r="AA20" s="2">
        <v>0</v>
      </c>
      <c r="AB20" s="2">
        <v>100</v>
      </c>
      <c r="AC20" s="2">
        <v>100</v>
      </c>
    </row>
    <row r="21" spans="1:29" x14ac:dyDescent="0.3">
      <c r="A21" s="146" t="s">
        <v>69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1000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2">
        <v>1000</v>
      </c>
      <c r="AA21" s="2">
        <v>0</v>
      </c>
      <c r="AB21" s="2">
        <v>0</v>
      </c>
      <c r="AC21" s="2">
        <v>1000</v>
      </c>
    </row>
    <row r="22" spans="1:29" x14ac:dyDescent="0.3">
      <c r="A22" s="146" t="s">
        <v>70</v>
      </c>
      <c r="B22" s="7">
        <v>981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2">
        <v>981</v>
      </c>
      <c r="AA22" s="2">
        <v>0</v>
      </c>
      <c r="AB22" s="2">
        <v>0</v>
      </c>
      <c r="AC22" s="2">
        <v>1000</v>
      </c>
    </row>
    <row r="23" spans="1:29" x14ac:dyDescent="0.3">
      <c r="A23" s="146" t="s">
        <v>71</v>
      </c>
      <c r="B23" s="7">
        <v>60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2">
        <v>60</v>
      </c>
      <c r="AA23" s="2">
        <v>0</v>
      </c>
      <c r="AB23" s="2">
        <v>120</v>
      </c>
      <c r="AC23" s="2">
        <v>350</v>
      </c>
    </row>
    <row r="24" spans="1:29" x14ac:dyDescent="0.3">
      <c r="A24" s="146" t="s">
        <v>72</v>
      </c>
      <c r="B24" s="7">
        <v>83</v>
      </c>
      <c r="C24" s="7"/>
      <c r="D24" s="7">
        <v>83</v>
      </c>
      <c r="E24" s="7"/>
      <c r="F24" s="7">
        <v>83</v>
      </c>
      <c r="G24" s="7"/>
      <c r="H24" s="7">
        <v>83</v>
      </c>
      <c r="I24" s="7"/>
      <c r="J24" s="7">
        <v>83</v>
      </c>
      <c r="K24" s="7"/>
      <c r="L24" s="7">
        <v>83</v>
      </c>
      <c r="M24" s="7"/>
      <c r="N24" s="7">
        <v>83</v>
      </c>
      <c r="O24" s="7"/>
      <c r="P24" s="7">
        <v>83</v>
      </c>
      <c r="Q24" s="7"/>
      <c r="R24" s="7">
        <v>83</v>
      </c>
      <c r="S24" s="7"/>
      <c r="T24" s="7">
        <v>83</v>
      </c>
      <c r="U24" s="7"/>
      <c r="V24" s="7">
        <v>83</v>
      </c>
      <c r="W24" s="7"/>
      <c r="X24" s="7">
        <v>87</v>
      </c>
      <c r="Y24" s="7"/>
      <c r="Z24" s="2">
        <v>1000</v>
      </c>
      <c r="AA24" s="2">
        <v>0</v>
      </c>
      <c r="AB24" s="2">
        <v>1000</v>
      </c>
      <c r="AC24" s="2">
        <v>1000</v>
      </c>
    </row>
    <row r="25" spans="1:29" x14ac:dyDescent="0.3">
      <c r="A25" s="146" t="s">
        <v>73</v>
      </c>
      <c r="B25" s="7">
        <v>58</v>
      </c>
      <c r="C25" s="7"/>
      <c r="D25" s="7">
        <v>58</v>
      </c>
      <c r="E25" s="7">
        <v>65.760000000000005</v>
      </c>
      <c r="F25" s="7">
        <v>58</v>
      </c>
      <c r="G25" s="7">
        <v>133.99</v>
      </c>
      <c r="H25" s="7">
        <v>58</v>
      </c>
      <c r="I25" s="7"/>
      <c r="J25" s="7">
        <v>58</v>
      </c>
      <c r="K25" s="7"/>
      <c r="L25" s="7">
        <v>58</v>
      </c>
      <c r="M25" s="7"/>
      <c r="N25" s="7">
        <v>58</v>
      </c>
      <c r="O25" s="7"/>
      <c r="P25" s="7">
        <v>58</v>
      </c>
      <c r="Q25" s="7"/>
      <c r="R25" s="7">
        <v>58</v>
      </c>
      <c r="S25" s="7"/>
      <c r="T25" s="7">
        <v>58</v>
      </c>
      <c r="U25" s="7"/>
      <c r="V25" s="7">
        <v>58</v>
      </c>
      <c r="W25" s="7"/>
      <c r="X25" s="7">
        <v>60</v>
      </c>
      <c r="Y25" s="7"/>
      <c r="Z25" s="2">
        <v>698</v>
      </c>
      <c r="AA25" s="2">
        <v>200</v>
      </c>
      <c r="AB25" s="2">
        <v>1000</v>
      </c>
      <c r="AC25" s="2">
        <v>1000</v>
      </c>
    </row>
    <row r="26" spans="1:29" x14ac:dyDescent="0.3">
      <c r="A26" s="146" t="s">
        <v>120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2"/>
      <c r="AA26" s="2"/>
      <c r="AB26" s="2"/>
      <c r="AC26" s="2"/>
    </row>
    <row r="27" spans="1:29" s="14" customFormat="1" ht="12" x14ac:dyDescent="0.25">
      <c r="A27" s="142" t="s">
        <v>16</v>
      </c>
      <c r="B27" s="8">
        <f>SUM(B5:B26)</f>
        <v>2141</v>
      </c>
      <c r="C27" s="8">
        <f t="shared" ref="C27:Y27" si="0">SUM(C5:C26)</f>
        <v>1322.88</v>
      </c>
      <c r="D27" s="8">
        <f t="shared" si="0"/>
        <v>1371</v>
      </c>
      <c r="E27" s="8">
        <f t="shared" si="0"/>
        <v>941.56000000000006</v>
      </c>
      <c r="F27" s="8">
        <f t="shared" si="0"/>
        <v>494</v>
      </c>
      <c r="G27" s="8">
        <f t="shared" si="0"/>
        <v>206.35000000000002</v>
      </c>
      <c r="H27" s="8">
        <f t="shared" si="0"/>
        <v>494</v>
      </c>
      <c r="I27" s="8">
        <f t="shared" si="0"/>
        <v>245.36</v>
      </c>
      <c r="J27" s="8">
        <f t="shared" si="0"/>
        <v>494</v>
      </c>
      <c r="K27" s="8">
        <f t="shared" si="0"/>
        <v>14.4</v>
      </c>
      <c r="L27" s="8">
        <f t="shared" si="0"/>
        <v>1314</v>
      </c>
      <c r="M27" s="8">
        <f t="shared" si="0"/>
        <v>1323.1699999999998</v>
      </c>
      <c r="N27" s="8">
        <f t="shared" si="0"/>
        <v>1594</v>
      </c>
      <c r="O27" s="8">
        <f t="shared" si="0"/>
        <v>0</v>
      </c>
      <c r="P27" s="8">
        <f t="shared" si="0"/>
        <v>494</v>
      </c>
      <c r="Q27" s="8">
        <f t="shared" si="0"/>
        <v>0</v>
      </c>
      <c r="R27" s="8">
        <f t="shared" si="0"/>
        <v>494</v>
      </c>
      <c r="S27" s="8">
        <f t="shared" si="0"/>
        <v>0</v>
      </c>
      <c r="T27" s="8">
        <f t="shared" si="0"/>
        <v>494</v>
      </c>
      <c r="U27" s="8">
        <f t="shared" si="0"/>
        <v>0</v>
      </c>
      <c r="V27" s="8">
        <f t="shared" si="0"/>
        <v>794</v>
      </c>
      <c r="W27" s="8">
        <f t="shared" si="0"/>
        <v>0</v>
      </c>
      <c r="X27" s="8">
        <f t="shared" si="0"/>
        <v>536</v>
      </c>
      <c r="Y27" s="8">
        <f t="shared" si="0"/>
        <v>0</v>
      </c>
      <c r="Z27" s="142"/>
      <c r="AA27" s="142"/>
      <c r="AB27" s="142"/>
      <c r="AC27" s="142"/>
    </row>
    <row r="28" spans="1:29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>
        <f>SUM(Z5:Z28)</f>
        <v>10714</v>
      </c>
      <c r="AA29" s="2">
        <f>SUM(AA5:AA28)</f>
        <v>4381.2</v>
      </c>
      <c r="AB29" s="2">
        <f>SUM(AB5:AB28)</f>
        <v>9085</v>
      </c>
      <c r="AC29" s="2">
        <f>SUM(AC5:AC28)</f>
        <v>12450</v>
      </c>
    </row>
    <row r="31" spans="1:29" x14ac:dyDescent="0.3">
      <c r="A31" t="s">
        <v>87</v>
      </c>
      <c r="B31" s="17">
        <v>45778</v>
      </c>
      <c r="D31" t="s">
        <v>114</v>
      </c>
    </row>
    <row r="32" spans="1:29" x14ac:dyDescent="0.3">
      <c r="B32" s="18">
        <v>45824</v>
      </c>
      <c r="D32" t="s">
        <v>115</v>
      </c>
    </row>
    <row r="33" spans="2:4" x14ac:dyDescent="0.3">
      <c r="B33" s="18">
        <v>45824</v>
      </c>
      <c r="D33" t="s">
        <v>116</v>
      </c>
    </row>
  </sheetData>
  <mergeCells count="12">
    <mergeCell ref="X3:Y3"/>
    <mergeCell ref="L3:M3"/>
    <mergeCell ref="B3:C3"/>
    <mergeCell ref="D3:E3"/>
    <mergeCell ref="F3:G3"/>
    <mergeCell ref="H3:I3"/>
    <mergeCell ref="J3:K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Overview </vt:lpstr>
      <vt:lpstr>Precept Calculations </vt:lpstr>
      <vt:lpstr>Precept Request </vt:lpstr>
      <vt:lpstr>Predicted Income </vt:lpstr>
      <vt:lpstr>Reserves </vt:lpstr>
      <vt:lpstr>Toilets Forecast </vt:lpstr>
      <vt:lpstr>Buildings Forecast </vt:lpstr>
      <vt:lpstr>Parish Maintenance Forecast</vt:lpstr>
      <vt:lpstr>Administration Forecast  </vt:lpstr>
      <vt:lpstr>Staff Costs Forecast </vt:lpstr>
      <vt:lpstr>Community Engagement Forecast </vt:lpstr>
      <vt:lpstr>S137</vt:lpstr>
      <vt:lpstr>Projects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Jose</dc:creator>
  <cp:lastModifiedBy>Emma James</cp:lastModifiedBy>
  <dcterms:created xsi:type="dcterms:W3CDTF">2025-04-22T09:55:57Z</dcterms:created>
  <dcterms:modified xsi:type="dcterms:W3CDTF">2025-10-22T11:54:53Z</dcterms:modified>
</cp:coreProperties>
</file>